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Y:\ZAVRŠNI RAČUN\ZAVRŠNI RAČUN 2018\"/>
    </mc:Choice>
  </mc:AlternateContent>
  <bookViews>
    <workbookView xWindow="0" yWindow="0" windowWidth="19200" windowHeight="1150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E652" i="1" l="1"/>
  <c r="I3" i="3" l="1"/>
  <c r="O3" i="3"/>
  <c r="H162" i="3"/>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B21" i="37"/>
  <c r="C21" i="37"/>
  <c r="D21" i="37"/>
  <c r="B22" i="37"/>
  <c r="C22" i="37"/>
  <c r="D22" i="37"/>
  <c r="B23" i="37"/>
  <c r="C23" i="37"/>
  <c r="D23" i="37"/>
  <c r="B24" i="37"/>
  <c r="C24" i="37"/>
  <c r="D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D53" i="37"/>
  <c r="B54" i="37"/>
  <c r="C54" i="37"/>
  <c r="D54" i="37"/>
  <c r="B55" i="37"/>
  <c r="B56" i="37"/>
  <c r="C56" i="37"/>
  <c r="D56" i="37"/>
  <c r="B57" i="37"/>
  <c r="C57" i="37"/>
  <c r="D57" i="37"/>
  <c r="B58" i="37"/>
  <c r="B59" i="37"/>
  <c r="C59" i="37"/>
  <c r="D59" i="37"/>
  <c r="B60" i="37"/>
  <c r="C60" i="37"/>
  <c r="D60" i="37"/>
  <c r="B61" i="37"/>
  <c r="B62" i="37"/>
  <c r="C62" i="37"/>
  <c r="D62" i="37"/>
  <c r="B63" i="37"/>
  <c r="C63" i="37"/>
  <c r="D63" i="37"/>
  <c r="B64" i="37"/>
  <c r="B65" i="37"/>
  <c r="C65" i="37"/>
  <c r="D65" i="37"/>
  <c r="B66" i="37"/>
  <c r="C66" i="37"/>
  <c r="D66" i="37"/>
  <c r="B67" i="37"/>
  <c r="B68" i="37"/>
  <c r="C68" i="37"/>
  <c r="D68" i="37"/>
  <c r="B69" i="37"/>
  <c r="C69" i="37"/>
  <c r="D69" i="37"/>
  <c r="B70" i="37"/>
  <c r="B71" i="37"/>
  <c r="C71" i="37"/>
  <c r="D71" i="37"/>
  <c r="B72" i="37"/>
  <c r="C72" i="37"/>
  <c r="D72" i="37"/>
  <c r="B73" i="37"/>
  <c r="C73" i="37"/>
  <c r="D73" i="37"/>
  <c r="B74" i="37"/>
  <c r="C74" i="37"/>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D114" i="37"/>
  <c r="B115" i="37"/>
  <c r="C115" i="37"/>
  <c r="D115" i="37"/>
  <c r="B116" i="37"/>
  <c r="C116" i="37"/>
  <c r="D116" i="37"/>
  <c r="B117" i="37"/>
  <c r="C117" i="37"/>
  <c r="D117" i="37"/>
  <c r="B118" i="37"/>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B159" i="37"/>
  <c r="C159" i="37"/>
  <c r="D159" i="37"/>
  <c r="B160" i="37"/>
  <c r="C160" i="37"/>
  <c r="D160" i="37"/>
  <c r="B161" i="37"/>
  <c r="B162" i="37"/>
  <c r="B163" i="37"/>
  <c r="C163" i="37"/>
  <c r="D163" i="37"/>
  <c r="B164" i="37"/>
  <c r="C164" i="37"/>
  <c r="D164" i="37"/>
  <c r="B165" i="37"/>
  <c r="C165" i="37"/>
  <c r="D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B219" i="37"/>
  <c r="C219" i="37"/>
  <c r="D219" i="37"/>
  <c r="B220" i="37"/>
  <c r="C220" i="37"/>
  <c r="D220" i="37"/>
  <c r="B221" i="37"/>
  <c r="C221" i="37"/>
  <c r="D221" i="37"/>
  <c r="B222" i="37"/>
  <c r="B223" i="37"/>
  <c r="B224" i="37"/>
  <c r="C224" i="37"/>
  <c r="D224" i="37"/>
  <c r="B225" i="37"/>
  <c r="C225" i="37"/>
  <c r="D225" i="37"/>
  <c r="B226" i="37"/>
  <c r="B227" i="37"/>
  <c r="C227" i="37"/>
  <c r="D227" i="37"/>
  <c r="B228" i="37"/>
  <c r="C228" i="37"/>
  <c r="D228" i="37"/>
  <c r="B229" i="37"/>
  <c r="B230" i="37"/>
  <c r="C230" i="37"/>
  <c r="D230" i="37"/>
  <c r="B231" i="37"/>
  <c r="C231" i="37"/>
  <c r="D231" i="37"/>
  <c r="B232" i="37"/>
  <c r="B233" i="37"/>
  <c r="C233" i="37"/>
  <c r="D233" i="37"/>
  <c r="B234" i="37"/>
  <c r="C234" i="37"/>
  <c r="D234" i="37"/>
  <c r="B235" i="37"/>
  <c r="B236" i="37"/>
  <c r="C236" i="37"/>
  <c r="D236" i="37"/>
  <c r="B237" i="37"/>
  <c r="C237" i="37"/>
  <c r="D237" i="37"/>
  <c r="B238" i="37"/>
  <c r="C238" i="37"/>
  <c r="D238" i="37"/>
  <c r="B239" i="37"/>
  <c r="B240" i="37"/>
  <c r="C240" i="37"/>
  <c r="D240" i="37"/>
  <c r="B241" i="37"/>
  <c r="C241" i="37"/>
  <c r="D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B265" i="37"/>
  <c r="C265" i="37"/>
  <c r="D265" i="37"/>
  <c r="B266" i="37"/>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C276" i="37"/>
  <c r="D276" i="37"/>
  <c r="B277" i="37"/>
  <c r="C277" i="37"/>
  <c r="D277" i="37"/>
  <c r="B278" i="37"/>
  <c r="C278" i="37"/>
  <c r="D278" i="37"/>
  <c r="B279" i="37"/>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B421" i="37"/>
  <c r="B422" i="37"/>
  <c r="C422" i="37"/>
  <c r="D422" i="37"/>
  <c r="B423" i="37"/>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B459" i="37"/>
  <c r="C459" i="37"/>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C470" i="37"/>
  <c r="D470" i="37"/>
  <c r="B471" i="37"/>
  <c r="C471" i="37"/>
  <c r="D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C482" i="37"/>
  <c r="D482" i="37"/>
  <c r="B483" i="37"/>
  <c r="C483" i="37"/>
  <c r="D483" i="37"/>
  <c r="B484" i="37"/>
  <c r="C484" i="37"/>
  <c r="D484" i="37"/>
  <c r="B485" i="37"/>
  <c r="C485" i="37"/>
  <c r="D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B495" i="37"/>
  <c r="C495" i="37"/>
  <c r="D495" i="37"/>
  <c r="B496" i="37"/>
  <c r="C496" i="37"/>
  <c r="D496" i="37"/>
  <c r="B497" i="37"/>
  <c r="C497" i="37"/>
  <c r="D497" i="37"/>
  <c r="B498" i="37"/>
  <c r="B499" i="37"/>
  <c r="C499" i="37"/>
  <c r="D499" i="37"/>
  <c r="B500" i="37"/>
  <c r="C500" i="37"/>
  <c r="D500" i="37"/>
  <c r="B501" i="37"/>
  <c r="C501" i="37"/>
  <c r="D501" i="37"/>
  <c r="B502" i="37"/>
  <c r="C502" i="37"/>
  <c r="D502" i="37"/>
  <c r="B503" i="37"/>
  <c r="C503" i="37"/>
  <c r="D503" i="37"/>
  <c r="B504" i="37"/>
  <c r="C504" i="37"/>
  <c r="D504" i="37"/>
  <c r="B505" i="37"/>
  <c r="C505" i="37"/>
  <c r="D505" i="37"/>
  <c r="B506" i="37"/>
  <c r="B507" i="37"/>
  <c r="B508" i="37"/>
  <c r="C508" i="37"/>
  <c r="D508" i="37"/>
  <c r="B509" i="37"/>
  <c r="C509" i="37"/>
  <c r="D509" i="37"/>
  <c r="B510" i="37"/>
  <c r="B511" i="37"/>
  <c r="C511" i="37"/>
  <c r="D511" i="37"/>
  <c r="B512" i="37"/>
  <c r="C512" i="37"/>
  <c r="D512" i="37"/>
  <c r="B513" i="37"/>
  <c r="B514" i="37"/>
  <c r="C514" i="37"/>
  <c r="D514" i="37"/>
  <c r="B515" i="37"/>
  <c r="C515" i="37"/>
  <c r="D515" i="37"/>
  <c r="B516" i="37"/>
  <c r="B517" i="37"/>
  <c r="C517" i="37"/>
  <c r="D517" i="37"/>
  <c r="B518" i="37"/>
  <c r="C518" i="37"/>
  <c r="D518" i="37"/>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C532" i="37"/>
  <c r="D532" i="37"/>
  <c r="B533" i="37"/>
  <c r="C533" i="37"/>
  <c r="D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G573" i="37" s="1"/>
  <c r="C573" i="37"/>
  <c r="D573" i="37"/>
  <c r="B574" i="37"/>
  <c r="G574" i="37" s="1"/>
  <c r="C574" i="37"/>
  <c r="D574" i="37"/>
  <c r="B575" i="37"/>
  <c r="G575" i="37" s="1"/>
  <c r="C575" i="37"/>
  <c r="D575" i="37"/>
  <c r="B576" i="37"/>
  <c r="B577" i="37"/>
  <c r="C577" i="37"/>
  <c r="D577" i="37"/>
  <c r="B578" i="37"/>
  <c r="B579" i="37"/>
  <c r="C579" i="37"/>
  <c r="D579" i="37"/>
  <c r="B580" i="37"/>
  <c r="C580" i="37"/>
  <c r="D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H599" i="37" s="1"/>
  <c r="D599" i="37"/>
  <c r="B600" i="37"/>
  <c r="C600" i="37"/>
  <c r="D600" i="37"/>
  <c r="H600" i="37" s="1"/>
  <c r="B601" i="37"/>
  <c r="C601" i="37"/>
  <c r="D601" i="37"/>
  <c r="B602" i="37"/>
  <c r="C602" i="37"/>
  <c r="D602" i="37"/>
  <c r="B603" i="37"/>
  <c r="B604" i="37"/>
  <c r="C604" i="37"/>
  <c r="D604" i="37"/>
  <c r="B605" i="37"/>
  <c r="C605" i="37"/>
  <c r="H605" i="37" s="1"/>
  <c r="D605" i="37"/>
  <c r="B606" i="37"/>
  <c r="C606" i="37"/>
  <c r="D606" i="37"/>
  <c r="B607" i="37"/>
  <c r="C607" i="37"/>
  <c r="D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C618" i="37"/>
  <c r="D618" i="37"/>
  <c r="B619" i="37"/>
  <c r="C619" i="37"/>
  <c r="D619" i="37"/>
  <c r="H619" i="37" s="1"/>
  <c r="B620" i="37"/>
  <c r="B621" i="37"/>
  <c r="C621" i="37"/>
  <c r="D621" i="37"/>
  <c r="B622" i="37"/>
  <c r="C622" i="37"/>
  <c r="D622" i="37"/>
  <c r="B623" i="37"/>
  <c r="B624" i="37"/>
  <c r="C624" i="37"/>
  <c r="D624" i="37"/>
  <c r="G624" i="37"/>
  <c r="B625" i="37"/>
  <c r="C625" i="37"/>
  <c r="D625" i="37"/>
  <c r="G625" i="37"/>
  <c r="B626" i="37"/>
  <c r="B627" i="37"/>
  <c r="B628" i="37"/>
  <c r="C628" i="37"/>
  <c r="H628" i="37" s="1"/>
  <c r="D628" i="37"/>
  <c r="B629" i="37"/>
  <c r="C629" i="37"/>
  <c r="D629" i="37"/>
  <c r="H629" i="37" s="1"/>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D645" i="37"/>
  <c r="B646" i="37"/>
  <c r="C646" i="37"/>
  <c r="H646" i="37" s="1"/>
  <c r="D646" i="37"/>
  <c r="B647" i="37"/>
  <c r="C647" i="37"/>
  <c r="D647" i="37"/>
  <c r="B648" i="37"/>
  <c r="C648" i="37"/>
  <c r="D648" i="37"/>
  <c r="B649" i="37"/>
  <c r="C649" i="37"/>
  <c r="D649" i="37"/>
  <c r="B650" i="37"/>
  <c r="C650" i="37"/>
  <c r="H650" i="37" s="1"/>
  <c r="D650" i="37"/>
  <c r="B651" i="37"/>
  <c r="C651" i="37"/>
  <c r="D651" i="37"/>
  <c r="B652" i="37"/>
  <c r="C652" i="37"/>
  <c r="D652" i="37"/>
  <c r="B653" i="37"/>
  <c r="C653" i="37"/>
  <c r="D653" i="37"/>
  <c r="B654" i="37"/>
  <c r="C654" i="37"/>
  <c r="H654" i="37" s="1"/>
  <c r="D654" i="37"/>
  <c r="B655" i="37"/>
  <c r="C655" i="37"/>
  <c r="D655" i="37"/>
  <c r="B656" i="37"/>
  <c r="C656" i="37"/>
  <c r="D656" i="37"/>
  <c r="B657" i="37"/>
  <c r="C657" i="37"/>
  <c r="D657" i="37"/>
  <c r="B658" i="37"/>
  <c r="C658" i="37"/>
  <c r="H658" i="37" s="1"/>
  <c r="D658" i="37"/>
  <c r="B659" i="37"/>
  <c r="C659" i="37"/>
  <c r="D659" i="37"/>
  <c r="B660" i="37"/>
  <c r="C660" i="37"/>
  <c r="D660" i="37"/>
  <c r="B661" i="37"/>
  <c r="C661" i="37"/>
  <c r="D661" i="37"/>
  <c r="B662" i="37"/>
  <c r="C662" i="37"/>
  <c r="H662" i="37" s="1"/>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H670" i="37" s="1"/>
  <c r="D670" i="37"/>
  <c r="B671" i="37"/>
  <c r="C671" i="37"/>
  <c r="D671" i="37"/>
  <c r="B672" i="37"/>
  <c r="C672" i="37"/>
  <c r="D672" i="37"/>
  <c r="B673" i="37"/>
  <c r="C673" i="37"/>
  <c r="D673" i="37"/>
  <c r="B674" i="37"/>
  <c r="C674" i="37"/>
  <c r="H674" i="37" s="1"/>
  <c r="D674" i="37"/>
  <c r="B675" i="37"/>
  <c r="C675" i="37"/>
  <c r="D675" i="37"/>
  <c r="B676" i="37"/>
  <c r="C676" i="37"/>
  <c r="D676" i="37"/>
  <c r="B677" i="37"/>
  <c r="C677" i="37"/>
  <c r="D677" i="37"/>
  <c r="B678" i="37"/>
  <c r="C678" i="37"/>
  <c r="H678" i="37" s="1"/>
  <c r="D678" i="37"/>
  <c r="B679" i="37"/>
  <c r="C679" i="37"/>
  <c r="D679" i="37"/>
  <c r="B680" i="37"/>
  <c r="C680" i="37"/>
  <c r="D680" i="37"/>
  <c r="B681" i="37"/>
  <c r="C681" i="37"/>
  <c r="D681" i="37"/>
  <c r="B682" i="37"/>
  <c r="C682" i="37"/>
  <c r="H682" i="37" s="1"/>
  <c r="D682" i="37"/>
  <c r="B683" i="37"/>
  <c r="C683" i="37"/>
  <c r="D683" i="37"/>
  <c r="B684" i="37"/>
  <c r="C684" i="37"/>
  <c r="D684" i="37"/>
  <c r="B685" i="37"/>
  <c r="C685" i="37"/>
  <c r="D685" i="37"/>
  <c r="B686" i="37"/>
  <c r="C686" i="37"/>
  <c r="H686" i="37" s="1"/>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H702" i="37" s="1"/>
  <c r="D702" i="37"/>
  <c r="B703" i="37"/>
  <c r="C703" i="37"/>
  <c r="D703" i="37"/>
  <c r="B704" i="37"/>
  <c r="C704" i="37"/>
  <c r="D704" i="37"/>
  <c r="B705" i="37"/>
  <c r="C705" i="37"/>
  <c r="D705" i="37"/>
  <c r="B706" i="37"/>
  <c r="C706" i="37"/>
  <c r="H706" i="37" s="1"/>
  <c r="D706" i="37"/>
  <c r="B707" i="37"/>
  <c r="C707" i="37"/>
  <c r="D707" i="37"/>
  <c r="B708" i="37"/>
  <c r="C708" i="37"/>
  <c r="D708" i="37"/>
  <c r="B709" i="37"/>
  <c r="C709" i="37"/>
  <c r="D709" i="37"/>
  <c r="B710" i="37"/>
  <c r="C710" i="37"/>
  <c r="H710" i="37" s="1"/>
  <c r="D710" i="37"/>
  <c r="B711" i="37"/>
  <c r="C711" i="37"/>
  <c r="D711" i="37"/>
  <c r="B712" i="37"/>
  <c r="C712" i="37"/>
  <c r="D712" i="37"/>
  <c r="B713" i="37"/>
  <c r="C713" i="37"/>
  <c r="D713" i="37"/>
  <c r="B714" i="37"/>
  <c r="C714" i="37"/>
  <c r="H714" i="37" s="1"/>
  <c r="D714" i="37"/>
  <c r="B715" i="37"/>
  <c r="C715" i="37"/>
  <c r="D715" i="37"/>
  <c r="B716" i="37"/>
  <c r="C716" i="37"/>
  <c r="D716" i="37"/>
  <c r="B717" i="37"/>
  <c r="C717" i="37"/>
  <c r="D717" i="37"/>
  <c r="B718" i="37"/>
  <c r="C718" i="37"/>
  <c r="H718" i="37" s="1"/>
  <c r="D718" i="37"/>
  <c r="B719" i="37"/>
  <c r="C719" i="37"/>
  <c r="D719" i="37"/>
  <c r="B720" i="37"/>
  <c r="C720" i="37"/>
  <c r="D720" i="37"/>
  <c r="B721" i="37"/>
  <c r="C721" i="37"/>
  <c r="D721" i="37"/>
  <c r="B722" i="37"/>
  <c r="C722" i="37"/>
  <c r="H722" i="37" s="1"/>
  <c r="D722" i="37"/>
  <c r="B723" i="37"/>
  <c r="C723" i="37"/>
  <c r="D723" i="37"/>
  <c r="B724" i="37"/>
  <c r="C724" i="37"/>
  <c r="D724" i="37"/>
  <c r="B725" i="37"/>
  <c r="C725" i="37"/>
  <c r="D725" i="37"/>
  <c r="B726" i="37"/>
  <c r="C726" i="37"/>
  <c r="H726" i="37" s="1"/>
  <c r="D726" i="37"/>
  <c r="B727" i="37"/>
  <c r="C727" i="37"/>
  <c r="D727" i="37"/>
  <c r="B728" i="37"/>
  <c r="C728" i="37"/>
  <c r="D728" i="37"/>
  <c r="B729" i="37"/>
  <c r="C729" i="37"/>
  <c r="D729" i="37"/>
  <c r="B730" i="37"/>
  <c r="C730" i="37"/>
  <c r="H730" i="37" s="1"/>
  <c r="D730" i="37"/>
  <c r="B731" i="37"/>
  <c r="C731" i="37"/>
  <c r="D731" i="37"/>
  <c r="B732" i="37"/>
  <c r="C732" i="37"/>
  <c r="D732" i="37"/>
  <c r="B733" i="37"/>
  <c r="C733" i="37"/>
  <c r="D733" i="37"/>
  <c r="B734" i="37"/>
  <c r="C734" i="37"/>
  <c r="H734" i="37" s="1"/>
  <c r="D734" i="37"/>
  <c r="B735" i="37"/>
  <c r="C735" i="37"/>
  <c r="D735" i="37"/>
  <c r="B736" i="37"/>
  <c r="C736" i="37"/>
  <c r="D736" i="37"/>
  <c r="B737" i="37"/>
  <c r="C737" i="37"/>
  <c r="D737" i="37"/>
  <c r="B738" i="37"/>
  <c r="C738" i="37"/>
  <c r="H738" i="37" s="1"/>
  <c r="D738" i="37"/>
  <c r="B739" i="37"/>
  <c r="C739" i="37"/>
  <c r="D739" i="37"/>
  <c r="B740" i="37"/>
  <c r="C740" i="37"/>
  <c r="D740" i="37"/>
  <c r="B741" i="37"/>
  <c r="C741" i="37"/>
  <c r="D741" i="37"/>
  <c r="B742" i="37"/>
  <c r="C742" i="37"/>
  <c r="H742" i="37" s="1"/>
  <c r="D742" i="37"/>
  <c r="B743" i="37"/>
  <c r="C743" i="37"/>
  <c r="D743" i="37"/>
  <c r="B744" i="37"/>
  <c r="C744" i="37"/>
  <c r="D744" i="37"/>
  <c r="B745" i="37"/>
  <c r="C745" i="37"/>
  <c r="D745" i="37"/>
  <c r="B746" i="37"/>
  <c r="C746" i="37"/>
  <c r="H746" i="37" s="1"/>
  <c r="D746" i="37"/>
  <c r="B747" i="37"/>
  <c r="C747" i="37"/>
  <c r="D747" i="37"/>
  <c r="B748" i="37"/>
  <c r="C748" i="37"/>
  <c r="D748" i="37"/>
  <c r="B749" i="37"/>
  <c r="C749" i="37"/>
  <c r="D749" i="37"/>
  <c r="B750" i="37"/>
  <c r="C750" i="37"/>
  <c r="H750" i="37" s="1"/>
  <c r="D750" i="37"/>
  <c r="B751" i="37"/>
  <c r="C751" i="37"/>
  <c r="D751" i="37"/>
  <c r="B752" i="37"/>
  <c r="C752" i="37"/>
  <c r="D752" i="37"/>
  <c r="B753" i="37"/>
  <c r="C753" i="37"/>
  <c r="D753" i="37"/>
  <c r="B754" i="37"/>
  <c r="C754" i="37"/>
  <c r="H754" i="37" s="1"/>
  <c r="D754" i="37"/>
  <c r="B755" i="37"/>
  <c r="C755" i="37"/>
  <c r="D755" i="37"/>
  <c r="B756" i="37"/>
  <c r="C756" i="37"/>
  <c r="D756" i="37"/>
  <c r="B757" i="37"/>
  <c r="C757" i="37"/>
  <c r="D757" i="37"/>
  <c r="B758" i="37"/>
  <c r="C758" i="37"/>
  <c r="H758" i="37" s="1"/>
  <c r="D758" i="37"/>
  <c r="B759" i="37"/>
  <c r="C759" i="37"/>
  <c r="D759" i="37"/>
  <c r="B760" i="37"/>
  <c r="C760" i="37"/>
  <c r="D760" i="37"/>
  <c r="B761" i="37"/>
  <c r="C761" i="37"/>
  <c r="D761" i="37"/>
  <c r="B762" i="37"/>
  <c r="C762" i="37"/>
  <c r="H762" i="37" s="1"/>
  <c r="D762" i="37"/>
  <c r="B763" i="37"/>
  <c r="C763" i="37"/>
  <c r="D763" i="37"/>
  <c r="B764" i="37"/>
  <c r="C764" i="37"/>
  <c r="D764" i="37"/>
  <c r="B765" i="37"/>
  <c r="C765" i="37"/>
  <c r="D765" i="37"/>
  <c r="B766" i="37"/>
  <c r="C766" i="37"/>
  <c r="H766" i="37" s="1"/>
  <c r="D766" i="37"/>
  <c r="B767" i="37"/>
  <c r="C767" i="37"/>
  <c r="D767" i="37"/>
  <c r="B768" i="37"/>
  <c r="C768" i="37"/>
  <c r="D768" i="37"/>
  <c r="B769" i="37"/>
  <c r="C769" i="37"/>
  <c r="D769" i="37"/>
  <c r="B770" i="37"/>
  <c r="C770" i="37"/>
  <c r="H770" i="37" s="1"/>
  <c r="D770" i="37"/>
  <c r="B771" i="37"/>
  <c r="C771" i="37"/>
  <c r="D771" i="37"/>
  <c r="B772" i="37"/>
  <c r="C772" i="37"/>
  <c r="D772" i="37"/>
  <c r="B773" i="37"/>
  <c r="C773" i="37"/>
  <c r="D773" i="37"/>
  <c r="B774" i="37"/>
  <c r="C774" i="37"/>
  <c r="H774" i="37" s="1"/>
  <c r="D774" i="37"/>
  <c r="B775" i="37"/>
  <c r="C775" i="37"/>
  <c r="D775" i="37"/>
  <c r="B776" i="37"/>
  <c r="C776" i="37"/>
  <c r="D776" i="37"/>
  <c r="B777" i="37"/>
  <c r="C777" i="37"/>
  <c r="D777" i="37"/>
  <c r="B778" i="37"/>
  <c r="C778" i="37"/>
  <c r="H778" i="37" s="1"/>
  <c r="D778" i="37"/>
  <c r="B779" i="37"/>
  <c r="C779" i="37"/>
  <c r="D779" i="37"/>
  <c r="B780" i="37"/>
  <c r="C780" i="37"/>
  <c r="D780" i="37"/>
  <c r="B781" i="37"/>
  <c r="C781" i="37"/>
  <c r="D781" i="37"/>
  <c r="B782" i="37"/>
  <c r="C782" i="37"/>
  <c r="H782" i="37" s="1"/>
  <c r="D782" i="37"/>
  <c r="B783" i="37"/>
  <c r="C783" i="37"/>
  <c r="D783" i="37"/>
  <c r="B784" i="37"/>
  <c r="C784" i="37"/>
  <c r="D784" i="37"/>
  <c r="B785" i="37"/>
  <c r="C785" i="37"/>
  <c r="D785" i="37"/>
  <c r="B786" i="37"/>
  <c r="C786" i="37"/>
  <c r="H786" i="37" s="1"/>
  <c r="D786" i="37"/>
  <c r="B787" i="37"/>
  <c r="C787" i="37"/>
  <c r="D787" i="37"/>
  <c r="B788" i="37"/>
  <c r="C788" i="37"/>
  <c r="D788" i="37"/>
  <c r="B789" i="37"/>
  <c r="C789" i="37"/>
  <c r="D789" i="37"/>
  <c r="B790" i="37"/>
  <c r="C790" i="37"/>
  <c r="H790" i="37" s="1"/>
  <c r="D790" i="37"/>
  <c r="B791" i="37"/>
  <c r="C791" i="37"/>
  <c r="D791" i="37"/>
  <c r="B792" i="37"/>
  <c r="C792" i="37"/>
  <c r="D792" i="37"/>
  <c r="B793" i="37"/>
  <c r="C793" i="37"/>
  <c r="D793" i="37"/>
  <c r="B794" i="37"/>
  <c r="C794" i="37"/>
  <c r="H794" i="37" s="1"/>
  <c r="D794" i="37"/>
  <c r="B795" i="37"/>
  <c r="C795" i="37"/>
  <c r="D795" i="37"/>
  <c r="B796" i="37"/>
  <c r="C796" i="37"/>
  <c r="D796" i="37"/>
  <c r="B797" i="37"/>
  <c r="C797" i="37"/>
  <c r="D797" i="37"/>
  <c r="B798" i="37"/>
  <c r="C798" i="37"/>
  <c r="H798" i="37" s="1"/>
  <c r="D798" i="37"/>
  <c r="B799" i="37"/>
  <c r="C799" i="37"/>
  <c r="D799" i="37"/>
  <c r="B800" i="37"/>
  <c r="C800" i="37"/>
  <c r="D800" i="37"/>
  <c r="B801" i="37"/>
  <c r="C801" i="37"/>
  <c r="D801" i="37"/>
  <c r="B802" i="37"/>
  <c r="C802" i="37"/>
  <c r="H802" i="37" s="1"/>
  <c r="D802" i="37"/>
  <c r="B803" i="37"/>
  <c r="C803" i="37"/>
  <c r="D803" i="37"/>
  <c r="B804" i="37"/>
  <c r="C804" i="37"/>
  <c r="D804" i="37"/>
  <c r="B805" i="37"/>
  <c r="C805" i="37"/>
  <c r="D805" i="37"/>
  <c r="B806" i="37"/>
  <c r="C806" i="37"/>
  <c r="H806" i="37" s="1"/>
  <c r="D806" i="37"/>
  <c r="B807" i="37"/>
  <c r="C807" i="37"/>
  <c r="D807" i="37"/>
  <c r="B808" i="37"/>
  <c r="C808" i="37"/>
  <c r="D808" i="37"/>
  <c r="B809" i="37"/>
  <c r="C809" i="37"/>
  <c r="D809" i="37"/>
  <c r="B810" i="37"/>
  <c r="C810" i="37"/>
  <c r="H810" i="37" s="1"/>
  <c r="D810" i="37"/>
  <c r="B811" i="37"/>
  <c r="C811" i="37"/>
  <c r="D811" i="37"/>
  <c r="B812" i="37"/>
  <c r="C812" i="37"/>
  <c r="D812" i="37"/>
  <c r="B813" i="37"/>
  <c r="C813" i="37"/>
  <c r="D813" i="37"/>
  <c r="B814" i="37"/>
  <c r="C814" i="37"/>
  <c r="H814" i="37" s="1"/>
  <c r="D814" i="37"/>
  <c r="B815" i="37"/>
  <c r="C815" i="37"/>
  <c r="D815" i="37"/>
  <c r="B816" i="37"/>
  <c r="C816" i="37"/>
  <c r="D816" i="37"/>
  <c r="B817" i="37"/>
  <c r="C817" i="37"/>
  <c r="D817" i="37"/>
  <c r="B818" i="37"/>
  <c r="C818" i="37"/>
  <c r="H818" i="37" s="1"/>
  <c r="D818" i="37"/>
  <c r="B819" i="37"/>
  <c r="C819" i="37"/>
  <c r="D819" i="37"/>
  <c r="B820" i="37"/>
  <c r="C820" i="37"/>
  <c r="D820" i="37"/>
  <c r="B821" i="37"/>
  <c r="C821" i="37"/>
  <c r="D821" i="37"/>
  <c r="B822" i="37"/>
  <c r="C822" i="37"/>
  <c r="H822" i="37" s="1"/>
  <c r="D822" i="37"/>
  <c r="B823" i="37"/>
  <c r="C823" i="37"/>
  <c r="D823" i="37"/>
  <c r="B824" i="37"/>
  <c r="C824" i="37"/>
  <c r="D824" i="37"/>
  <c r="B825" i="37"/>
  <c r="C825" i="37"/>
  <c r="D825" i="37"/>
  <c r="B826" i="37"/>
  <c r="C826" i="37"/>
  <c r="H826" i="37" s="1"/>
  <c r="D826" i="37"/>
  <c r="B827" i="37"/>
  <c r="C827" i="37"/>
  <c r="D827" i="37"/>
  <c r="B828" i="37"/>
  <c r="C828" i="37"/>
  <c r="D828" i="37"/>
  <c r="B829" i="37"/>
  <c r="C829" i="37"/>
  <c r="D829" i="37"/>
  <c r="B830" i="37"/>
  <c r="C830" i="37"/>
  <c r="H830" i="37" s="1"/>
  <c r="D830" i="37"/>
  <c r="B831" i="37"/>
  <c r="C831" i="37"/>
  <c r="D831" i="37"/>
  <c r="B832" i="37"/>
  <c r="C832" i="37"/>
  <c r="D832" i="37"/>
  <c r="B833" i="37"/>
  <c r="C833" i="37"/>
  <c r="D833" i="37"/>
  <c r="B834" i="37"/>
  <c r="C834" i="37"/>
  <c r="H834" i="37" s="1"/>
  <c r="D834" i="37"/>
  <c r="B835" i="37"/>
  <c r="C835" i="37"/>
  <c r="D835" i="37"/>
  <c r="B836" i="37"/>
  <c r="C836" i="37"/>
  <c r="D836" i="37"/>
  <c r="B837" i="37"/>
  <c r="C837" i="37"/>
  <c r="D837" i="37"/>
  <c r="B838" i="37"/>
  <c r="C838" i="37"/>
  <c r="H838" i="37" s="1"/>
  <c r="D838" i="37"/>
  <c r="B839" i="37"/>
  <c r="C839" i="37"/>
  <c r="D839" i="37"/>
  <c r="B840" i="37"/>
  <c r="C840" i="37"/>
  <c r="D840" i="37"/>
  <c r="B841" i="37"/>
  <c r="C841" i="37"/>
  <c r="D841" i="37"/>
  <c r="B842" i="37"/>
  <c r="C842" i="37"/>
  <c r="H842" i="37" s="1"/>
  <c r="D842" i="37"/>
  <c r="B843" i="37"/>
  <c r="C843" i="37"/>
  <c r="D843" i="37"/>
  <c r="B844" i="37"/>
  <c r="C844" i="37"/>
  <c r="D844" i="37"/>
  <c r="B845" i="37"/>
  <c r="C845" i="37"/>
  <c r="D845" i="37"/>
  <c r="B846" i="37"/>
  <c r="C846" i="37"/>
  <c r="H846" i="37" s="1"/>
  <c r="D846" i="37"/>
  <c r="B847" i="37"/>
  <c r="C847" i="37"/>
  <c r="D847" i="37"/>
  <c r="B848" i="37"/>
  <c r="C848" i="37"/>
  <c r="D848" i="37"/>
  <c r="B849" i="37"/>
  <c r="C849" i="37"/>
  <c r="D849" i="37"/>
  <c r="B850" i="37"/>
  <c r="C850" i="37"/>
  <c r="H850" i="37" s="1"/>
  <c r="D850" i="37"/>
  <c r="B851" i="37"/>
  <c r="C851" i="37"/>
  <c r="D851" i="37"/>
  <c r="B852" i="37"/>
  <c r="C852" i="37"/>
  <c r="D852" i="37"/>
  <c r="B853" i="37"/>
  <c r="C853" i="37"/>
  <c r="D853" i="37"/>
  <c r="B854" i="37"/>
  <c r="C854" i="37"/>
  <c r="H854" i="37" s="1"/>
  <c r="D854" i="37"/>
  <c r="B855" i="37"/>
  <c r="C855" i="37"/>
  <c r="D855" i="37"/>
  <c r="B856" i="37"/>
  <c r="C856" i="37"/>
  <c r="D856" i="37"/>
  <c r="B857" i="37"/>
  <c r="C857" i="37"/>
  <c r="D857" i="37"/>
  <c r="B858" i="37"/>
  <c r="C858" i="37"/>
  <c r="H858" i="37" s="1"/>
  <c r="D858" i="37"/>
  <c r="B859" i="37"/>
  <c r="C859" i="37"/>
  <c r="D859" i="37"/>
  <c r="B860" i="37"/>
  <c r="C860" i="37"/>
  <c r="D860" i="37"/>
  <c r="B861" i="37"/>
  <c r="C861" i="37"/>
  <c r="D861" i="37"/>
  <c r="B862" i="37"/>
  <c r="C862" i="37"/>
  <c r="H862" i="37" s="1"/>
  <c r="D862" i="37"/>
  <c r="B863" i="37"/>
  <c r="C863" i="37"/>
  <c r="D863" i="37"/>
  <c r="B864" i="37"/>
  <c r="C864" i="37"/>
  <c r="D864" i="37"/>
  <c r="B865" i="37"/>
  <c r="C865" i="37"/>
  <c r="D865" i="37"/>
  <c r="B866" i="37"/>
  <c r="C866" i="37"/>
  <c r="H866" i="37" s="1"/>
  <c r="D866" i="37"/>
  <c r="B867" i="37"/>
  <c r="C867" i="37"/>
  <c r="D867" i="37"/>
  <c r="B868" i="37"/>
  <c r="C868" i="37"/>
  <c r="D868" i="37"/>
  <c r="B869" i="37"/>
  <c r="C869" i="37"/>
  <c r="D869" i="37"/>
  <c r="B870" i="37"/>
  <c r="C870" i="37"/>
  <c r="H870" i="37" s="1"/>
  <c r="D870" i="37"/>
  <c r="B871" i="37"/>
  <c r="C871" i="37"/>
  <c r="D871" i="37"/>
  <c r="B872" i="37"/>
  <c r="C872" i="37"/>
  <c r="D872" i="37"/>
  <c r="B873" i="37"/>
  <c r="C873" i="37"/>
  <c r="D873" i="37"/>
  <c r="B874" i="37"/>
  <c r="C874" i="37"/>
  <c r="H874" i="37" s="1"/>
  <c r="D874" i="37"/>
  <c r="B875" i="37"/>
  <c r="C875" i="37"/>
  <c r="D875" i="37"/>
  <c r="B876" i="37"/>
  <c r="C876" i="37"/>
  <c r="D876" i="37"/>
  <c r="B877" i="37"/>
  <c r="C877" i="37"/>
  <c r="D877" i="37"/>
  <c r="B878" i="37"/>
  <c r="C878" i="37"/>
  <c r="H878" i="37" s="1"/>
  <c r="D878" i="37"/>
  <c r="B879" i="37"/>
  <c r="C879" i="37"/>
  <c r="D879" i="37"/>
  <c r="B880" i="37"/>
  <c r="C880" i="37"/>
  <c r="D880" i="37"/>
  <c r="B881" i="37"/>
  <c r="C881" i="37"/>
  <c r="D881" i="37"/>
  <c r="B882" i="37"/>
  <c r="C882" i="37"/>
  <c r="H882" i="37" s="1"/>
  <c r="D882" i="37"/>
  <c r="B883" i="37"/>
  <c r="C883" i="37"/>
  <c r="D883" i="37"/>
  <c r="B884" i="37"/>
  <c r="C884" i="37"/>
  <c r="D884" i="37"/>
  <c r="B885" i="37"/>
  <c r="C885" i="37"/>
  <c r="D885" i="37"/>
  <c r="B886" i="37"/>
  <c r="C886" i="37"/>
  <c r="H886" i="37" s="1"/>
  <c r="D886" i="37"/>
  <c r="B887" i="37"/>
  <c r="C887" i="37"/>
  <c r="D887" i="37"/>
  <c r="B888" i="37"/>
  <c r="C888" i="37"/>
  <c r="D888" i="37"/>
  <c r="B889" i="37"/>
  <c r="C889" i="37"/>
  <c r="D889" i="37"/>
  <c r="B890" i="37"/>
  <c r="C890" i="37"/>
  <c r="H890" i="37" s="1"/>
  <c r="D890" i="37"/>
  <c r="B891" i="37"/>
  <c r="C891" i="37"/>
  <c r="D891" i="37"/>
  <c r="B892" i="37"/>
  <c r="C892" i="37"/>
  <c r="D892" i="37"/>
  <c r="B893" i="37"/>
  <c r="C893" i="37"/>
  <c r="D893" i="37"/>
  <c r="B894" i="37"/>
  <c r="C894" i="37"/>
  <c r="H894" i="37" s="1"/>
  <c r="D894" i="37"/>
  <c r="B895" i="37"/>
  <c r="C895" i="37"/>
  <c r="D895" i="37"/>
  <c r="B896" i="37"/>
  <c r="C896" i="37"/>
  <c r="D896" i="37"/>
  <c r="B897" i="37"/>
  <c r="C897" i="37"/>
  <c r="D897" i="37"/>
  <c r="B898" i="37"/>
  <c r="C898" i="37"/>
  <c r="H898" i="37" s="1"/>
  <c r="D898" i="37"/>
  <c r="B899" i="37"/>
  <c r="C899" i="37"/>
  <c r="D899" i="37"/>
  <c r="B900" i="37"/>
  <c r="C900" i="37"/>
  <c r="D900" i="37"/>
  <c r="B901" i="37"/>
  <c r="C901" i="37"/>
  <c r="D901" i="37"/>
  <c r="B902" i="37"/>
  <c r="C902" i="37"/>
  <c r="H902" i="37" s="1"/>
  <c r="D902" i="37"/>
  <c r="B903" i="37"/>
  <c r="C903" i="37"/>
  <c r="D903" i="37"/>
  <c r="B904" i="37"/>
  <c r="C904" i="37"/>
  <c r="D904" i="37"/>
  <c r="B905" i="37"/>
  <c r="C905" i="37"/>
  <c r="D905" i="37"/>
  <c r="B906" i="37"/>
  <c r="C906" i="37"/>
  <c r="H906" i="37" s="1"/>
  <c r="D906" i="37"/>
  <c r="B907" i="37"/>
  <c r="C907" i="37"/>
  <c r="D907" i="37"/>
  <c r="B908" i="37"/>
  <c r="C908" i="37"/>
  <c r="D908" i="37"/>
  <c r="B909" i="37"/>
  <c r="C909" i="37"/>
  <c r="D909" i="37"/>
  <c r="B910" i="37"/>
  <c r="C910" i="37"/>
  <c r="H910" i="37" s="1"/>
  <c r="D910" i="37"/>
  <c r="B911" i="37"/>
  <c r="C911" i="37"/>
  <c r="D911" i="37"/>
  <c r="B912" i="37"/>
  <c r="C912" i="37"/>
  <c r="D912" i="37"/>
  <c r="B913" i="37"/>
  <c r="C913" i="37"/>
  <c r="D913" i="37"/>
  <c r="B914" i="37"/>
  <c r="C914" i="37"/>
  <c r="H914" i="37" s="1"/>
  <c r="D914" i="37"/>
  <c r="B915" i="37"/>
  <c r="C915" i="37"/>
  <c r="D915" i="37"/>
  <c r="B916" i="37"/>
  <c r="C916" i="37"/>
  <c r="D916" i="37"/>
  <c r="B917" i="37"/>
  <c r="C917" i="37"/>
  <c r="D917" i="37"/>
  <c r="B918" i="37"/>
  <c r="C918" i="37"/>
  <c r="H918" i="37" s="1"/>
  <c r="D918" i="37"/>
  <c r="B919" i="37"/>
  <c r="C919" i="37"/>
  <c r="D919" i="37"/>
  <c r="B920" i="37"/>
  <c r="C920" i="37"/>
  <c r="D920" i="37"/>
  <c r="B921" i="37"/>
  <c r="C921" i="37"/>
  <c r="D921" i="37"/>
  <c r="B922" i="37"/>
  <c r="C922" i="37"/>
  <c r="H922" i="37" s="1"/>
  <c r="D922" i="37"/>
  <c r="B923" i="37"/>
  <c r="C923" i="37"/>
  <c r="D923" i="37"/>
  <c r="B924" i="37"/>
  <c r="C924" i="37"/>
  <c r="D924" i="37"/>
  <c r="B925" i="37"/>
  <c r="C925" i="37"/>
  <c r="D925" i="37"/>
  <c r="B926" i="37"/>
  <c r="C926" i="37"/>
  <c r="H926" i="37" s="1"/>
  <c r="D926" i="37"/>
  <c r="B927" i="37"/>
  <c r="C927" i="37"/>
  <c r="D927" i="37"/>
  <c r="B928" i="37"/>
  <c r="C928" i="37"/>
  <c r="D928" i="37"/>
  <c r="B929" i="37"/>
  <c r="C929" i="37"/>
  <c r="D929" i="37"/>
  <c r="B930" i="37"/>
  <c r="C930" i="37"/>
  <c r="H930" i="37" s="1"/>
  <c r="D930" i="37"/>
  <c r="B931" i="37"/>
  <c r="C931" i="37"/>
  <c r="D931" i="37"/>
  <c r="B932" i="37"/>
  <c r="C932" i="37"/>
  <c r="D932" i="37"/>
  <c r="B933" i="37"/>
  <c r="C933" i="37"/>
  <c r="D933" i="37"/>
  <c r="B934" i="37"/>
  <c r="C934" i="37"/>
  <c r="H934" i="37" s="1"/>
  <c r="D934" i="37"/>
  <c r="B935" i="37"/>
  <c r="C935" i="37"/>
  <c r="D935" i="37"/>
  <c r="B936" i="37"/>
  <c r="C936" i="37"/>
  <c r="D936" i="37"/>
  <c r="B937" i="37"/>
  <c r="C937" i="37"/>
  <c r="D937" i="37"/>
  <c r="B938" i="37"/>
  <c r="C938" i="37"/>
  <c r="H938" i="37" s="1"/>
  <c r="D938" i="37"/>
  <c r="B939" i="37"/>
  <c r="C939" i="37"/>
  <c r="D939" i="37"/>
  <c r="B940" i="37"/>
  <c r="C940" i="37"/>
  <c r="D940" i="37"/>
  <c r="B941" i="37"/>
  <c r="C941" i="37"/>
  <c r="D941" i="37"/>
  <c r="B942" i="37"/>
  <c r="C942" i="37"/>
  <c r="H942" i="37" s="1"/>
  <c r="D942" i="37"/>
  <c r="B943" i="37"/>
  <c r="C943" i="37"/>
  <c r="D943" i="37"/>
  <c r="B944" i="37"/>
  <c r="C944" i="37"/>
  <c r="D944" i="37"/>
  <c r="B945" i="37"/>
  <c r="C945" i="37"/>
  <c r="D945" i="37"/>
  <c r="B946" i="37"/>
  <c r="C946" i="37"/>
  <c r="H946" i="37" s="1"/>
  <c r="D946" i="37"/>
  <c r="B947" i="37"/>
  <c r="C947" i="37"/>
  <c r="D947" i="37"/>
  <c r="B948" i="37"/>
  <c r="C948" i="37"/>
  <c r="D948" i="37"/>
  <c r="B949" i="37"/>
  <c r="C949" i="37"/>
  <c r="D949" i="37"/>
  <c r="B950" i="37"/>
  <c r="C950" i="37"/>
  <c r="H950" i="37" s="1"/>
  <c r="D950" i="37"/>
  <c r="B951" i="37"/>
  <c r="C951" i="37"/>
  <c r="D951" i="37"/>
  <c r="B952" i="37"/>
  <c r="C952" i="37"/>
  <c r="D952" i="37"/>
  <c r="B953" i="37"/>
  <c r="C953" i="37"/>
  <c r="D953" i="37"/>
  <c r="B954" i="37"/>
  <c r="C954" i="37"/>
  <c r="H954" i="37" s="1"/>
  <c r="D954" i="37"/>
  <c r="B955" i="37"/>
  <c r="C955" i="37"/>
  <c r="D955" i="37"/>
  <c r="B956" i="37"/>
  <c r="C956" i="37"/>
  <c r="D956" i="37"/>
  <c r="B957" i="37"/>
  <c r="C957" i="37"/>
  <c r="D957" i="37"/>
  <c r="B958" i="37"/>
  <c r="C958" i="37"/>
  <c r="H958" i="37" s="1"/>
  <c r="D958" i="37"/>
  <c r="B959" i="37"/>
  <c r="C959" i="37"/>
  <c r="D959" i="37"/>
  <c r="B960" i="37"/>
  <c r="C960" i="37"/>
  <c r="D960" i="37"/>
  <c r="B961" i="37"/>
  <c r="C961" i="37"/>
  <c r="D961" i="37"/>
  <c r="B962" i="37"/>
  <c r="C962" i="37"/>
  <c r="H962" i="37" s="1"/>
  <c r="D962" i="37"/>
  <c r="B963" i="37"/>
  <c r="C963" i="37"/>
  <c r="D963" i="37"/>
  <c r="B964" i="37"/>
  <c r="C964" i="37"/>
  <c r="D964" i="37"/>
  <c r="B965" i="37"/>
  <c r="C965" i="37"/>
  <c r="D965" i="37"/>
  <c r="H965" i="37" s="1"/>
  <c r="B966" i="37"/>
  <c r="C966" i="37"/>
  <c r="H966" i="37" s="1"/>
  <c r="D966" i="37"/>
  <c r="B967" i="37"/>
  <c r="C967" i="37"/>
  <c r="D967" i="37"/>
  <c r="B968" i="37"/>
  <c r="C968" i="37"/>
  <c r="H968" i="37" s="1"/>
  <c r="D968" i="37"/>
  <c r="B969" i="37"/>
  <c r="C969" i="37"/>
  <c r="D969" i="37"/>
  <c r="B970" i="37"/>
  <c r="C970" i="37"/>
  <c r="H970" i="37" s="1"/>
  <c r="D970" i="37"/>
  <c r="B971" i="37"/>
  <c r="C971" i="37"/>
  <c r="D971" i="37"/>
  <c r="H971" i="37" s="1"/>
  <c r="B972" i="37"/>
  <c r="C972" i="37"/>
  <c r="D972" i="37"/>
  <c r="B973" i="37"/>
  <c r="C973" i="37"/>
  <c r="D973" i="37"/>
  <c r="H973" i="37" s="1"/>
  <c r="B974" i="37"/>
  <c r="C974" i="37"/>
  <c r="H974" i="37" s="1"/>
  <c r="D974" i="37"/>
  <c r="B975" i="37"/>
  <c r="C975" i="37"/>
  <c r="D975" i="37"/>
  <c r="B976" i="37"/>
  <c r="C976" i="37"/>
  <c r="H976" i="37" s="1"/>
  <c r="D976" i="37"/>
  <c r="B977" i="37"/>
  <c r="B978" i="37"/>
  <c r="B979" i="37"/>
  <c r="B980" i="37"/>
  <c r="C980" i="37"/>
  <c r="D980" i="37"/>
  <c r="B981" i="37"/>
  <c r="C981" i="37"/>
  <c r="D981" i="37"/>
  <c r="H981" i="37" s="1"/>
  <c r="B982" i="37"/>
  <c r="C982" i="37"/>
  <c r="D982" i="37"/>
  <c r="B983" i="37"/>
  <c r="B984" i="37"/>
  <c r="B985" i="37"/>
  <c r="C985" i="37"/>
  <c r="D985" i="37"/>
  <c r="H985" i="37" s="1"/>
  <c r="B986" i="37"/>
  <c r="C986" i="37"/>
  <c r="D986" i="37"/>
  <c r="B987" i="37"/>
  <c r="C987" i="37"/>
  <c r="D987" i="37"/>
  <c r="H987" i="37" s="1"/>
  <c r="B988" i="37"/>
  <c r="C988" i="37"/>
  <c r="D988" i="37"/>
  <c r="B989" i="37"/>
  <c r="C989" i="37"/>
  <c r="D989" i="37"/>
  <c r="H989" i="37" s="1"/>
  <c r="B990" i="37"/>
  <c r="B991" i="37"/>
  <c r="C991" i="37"/>
  <c r="D991" i="37"/>
  <c r="B992" i="37"/>
  <c r="C992" i="37"/>
  <c r="D992" i="37"/>
  <c r="B993" i="37"/>
  <c r="C993" i="37"/>
  <c r="D993" i="37"/>
  <c r="H993" i="37" s="1"/>
  <c r="B994" i="37"/>
  <c r="C994" i="37"/>
  <c r="D994" i="37"/>
  <c r="B995" i="37"/>
  <c r="C995" i="37"/>
  <c r="D995" i="37"/>
  <c r="B996" i="37"/>
  <c r="C996" i="37"/>
  <c r="D996" i="37"/>
  <c r="B997" i="37"/>
  <c r="C997" i="37"/>
  <c r="D997" i="37"/>
  <c r="H997" i="37" s="1"/>
  <c r="B998" i="37"/>
  <c r="C998" i="37"/>
  <c r="D998" i="37"/>
  <c r="B999" i="37"/>
  <c r="C999" i="37"/>
  <c r="D999" i="37"/>
  <c r="H999" i="37" s="1"/>
  <c r="B1000" i="37"/>
  <c r="B1001" i="37"/>
  <c r="C1001" i="37"/>
  <c r="D1001" i="37"/>
  <c r="B1002" i="37"/>
  <c r="C1002" i="37"/>
  <c r="H1002" i="37" s="1"/>
  <c r="D1002" i="37"/>
  <c r="B1003" i="37"/>
  <c r="C1003" i="37"/>
  <c r="D1003" i="37"/>
  <c r="B1004" i="37"/>
  <c r="C1004" i="37"/>
  <c r="H1004" i="37" s="1"/>
  <c r="D1004" i="37"/>
  <c r="B1005" i="37"/>
  <c r="C1005" i="37"/>
  <c r="D1005" i="37"/>
  <c r="B1006" i="37"/>
  <c r="B1007" i="37"/>
  <c r="C1007" i="37"/>
  <c r="D1007" i="37"/>
  <c r="H1007" i="37" s="1"/>
  <c r="B1008" i="37"/>
  <c r="C1008" i="37"/>
  <c r="D1008" i="37"/>
  <c r="B1009" i="37"/>
  <c r="C1009" i="37"/>
  <c r="D1009" i="37"/>
  <c r="H1009" i="37" s="1"/>
  <c r="B1010" i="37"/>
  <c r="C1010" i="37"/>
  <c r="D1010" i="37"/>
  <c r="B1011" i="37"/>
  <c r="C1011" i="37"/>
  <c r="H1011" i="37" s="1"/>
  <c r="D1011" i="37"/>
  <c r="B1012" i="37"/>
  <c r="B1013" i="37"/>
  <c r="C1013" i="37"/>
  <c r="D1013" i="37"/>
  <c r="B1014" i="37"/>
  <c r="C1014" i="37"/>
  <c r="D1014" i="37"/>
  <c r="B1015" i="37"/>
  <c r="C1015" i="37"/>
  <c r="D1015" i="37"/>
  <c r="B1016" i="37"/>
  <c r="B1017" i="37"/>
  <c r="C1017" i="37"/>
  <c r="H1017" i="37" s="1"/>
  <c r="D1017" i="37"/>
  <c r="B1018" i="37"/>
  <c r="C1018" i="37"/>
  <c r="D1018" i="37"/>
  <c r="B1019" i="37"/>
  <c r="C1019" i="37"/>
  <c r="H1019" i="37" s="1"/>
  <c r="D1019" i="37"/>
  <c r="B1020" i="37"/>
  <c r="C1020" i="37"/>
  <c r="D1020" i="37"/>
  <c r="B1021" i="37"/>
  <c r="C1021" i="37"/>
  <c r="H1021" i="37" s="1"/>
  <c r="D1021" i="37"/>
  <c r="B1022" i="37"/>
  <c r="C1022" i="37"/>
  <c r="D1022" i="37"/>
  <c r="G1022" i="37" s="1"/>
  <c r="B1023" i="37"/>
  <c r="B1024" i="37"/>
  <c r="C1024" i="37"/>
  <c r="D1024" i="37"/>
  <c r="B1025" i="37"/>
  <c r="C1025" i="37"/>
  <c r="D1025" i="37"/>
  <c r="B1026" i="37"/>
  <c r="C1026" i="37"/>
  <c r="D1026" i="37"/>
  <c r="H1026" i="37" s="1"/>
  <c r="B1027" i="37"/>
  <c r="B1028" i="37"/>
  <c r="C1028" i="37"/>
  <c r="D1028" i="37"/>
  <c r="B1029" i="37"/>
  <c r="C1029" i="37"/>
  <c r="H1029" i="37" s="1"/>
  <c r="D1029" i="37"/>
  <c r="B1030" i="37"/>
  <c r="C1030" i="37"/>
  <c r="D1030" i="37"/>
  <c r="B1031" i="37"/>
  <c r="C1031" i="37"/>
  <c r="H1031" i="37" s="1"/>
  <c r="D1031" i="37"/>
  <c r="B1032" i="37"/>
  <c r="C1032" i="37"/>
  <c r="D1032" i="37"/>
  <c r="B1033" i="37"/>
  <c r="C1033" i="37"/>
  <c r="H1033" i="37" s="1"/>
  <c r="D1033" i="37"/>
  <c r="B1034" i="37"/>
  <c r="B1035" i="37"/>
  <c r="C1035" i="37"/>
  <c r="D1035" i="37"/>
  <c r="B1036" i="37"/>
  <c r="C1036" i="37"/>
  <c r="D1036" i="37"/>
  <c r="H1036" i="37" s="1"/>
  <c r="B1037" i="37"/>
  <c r="C1037" i="37"/>
  <c r="D1037" i="37"/>
  <c r="B1038" i="37"/>
  <c r="C1038" i="37"/>
  <c r="D1038" i="37"/>
  <c r="H1038" i="37" s="1"/>
  <c r="B1039" i="37"/>
  <c r="B1040" i="37"/>
  <c r="B1041" i="37"/>
  <c r="B1042" i="37"/>
  <c r="C1042" i="37"/>
  <c r="D1042" i="37"/>
  <c r="G1042" i="37" s="1"/>
  <c r="B1043" i="37"/>
  <c r="C1043" i="37"/>
  <c r="H1043" i="37" s="1"/>
  <c r="D1043" i="37"/>
  <c r="B1044" i="37"/>
  <c r="C1044" i="37"/>
  <c r="D1044" i="37"/>
  <c r="B1045" i="37"/>
  <c r="C1045" i="37"/>
  <c r="D1045" i="37"/>
  <c r="B1046" i="37"/>
  <c r="C1046" i="37"/>
  <c r="D1046" i="37"/>
  <c r="B1047" i="37"/>
  <c r="C1047" i="37"/>
  <c r="D1047" i="37"/>
  <c r="B1048" i="37"/>
  <c r="C1048" i="37"/>
  <c r="D1048" i="37"/>
  <c r="H1048" i="37" s="1"/>
  <c r="B1049" i="37"/>
  <c r="B1050" i="37"/>
  <c r="B1051" i="37"/>
  <c r="C1051" i="37"/>
  <c r="D1051" i="37"/>
  <c r="B1052" i="37"/>
  <c r="C1052" i="37"/>
  <c r="D1052" i="37"/>
  <c r="H1052" i="37" s="1"/>
  <c r="B1053" i="37"/>
  <c r="C1053" i="37"/>
  <c r="D1053" i="37"/>
  <c r="B1054" i="37"/>
  <c r="C1054" i="37"/>
  <c r="D1054" i="37"/>
  <c r="H1054" i="37" s="1"/>
  <c r="B1055" i="37"/>
  <c r="C1055" i="37"/>
  <c r="D1055" i="37"/>
  <c r="B1056" i="37"/>
  <c r="C1056" i="37"/>
  <c r="D1056" i="37"/>
  <c r="H1056" i="37" s="1"/>
  <c r="B1057" i="37"/>
  <c r="B1058" i="37"/>
  <c r="B1059" i="37"/>
  <c r="C1059" i="37"/>
  <c r="D1059" i="37"/>
  <c r="B1060" i="37"/>
  <c r="C1060" i="37"/>
  <c r="D1060" i="37"/>
  <c r="B1061" i="37"/>
  <c r="C1061" i="37"/>
  <c r="D1061" i="37"/>
  <c r="B1062" i="37"/>
  <c r="C1062" i="37"/>
  <c r="D1062" i="37"/>
  <c r="B1063" i="37"/>
  <c r="C1063" i="37"/>
  <c r="H1063" i="37" s="1"/>
  <c r="D1063" i="37"/>
  <c r="B1064" i="37"/>
  <c r="C1064" i="37"/>
  <c r="D1064" i="37"/>
  <c r="G1064" i="37" s="1"/>
  <c r="B1065" i="37"/>
  <c r="C1065" i="37"/>
  <c r="H1065" i="37" s="1"/>
  <c r="D1065" i="37"/>
  <c r="B1066" i="37"/>
  <c r="C1066" i="37"/>
  <c r="D1066" i="37"/>
  <c r="B1067" i="37"/>
  <c r="C1067" i="37"/>
  <c r="D1067" i="37"/>
  <c r="B1068" i="37"/>
  <c r="C1068" i="37"/>
  <c r="D1068" i="37"/>
  <c r="B1069" i="37"/>
  <c r="C1069" i="37"/>
  <c r="D1069" i="37"/>
  <c r="B1070" i="37"/>
  <c r="C1070" i="37"/>
  <c r="D1070" i="37"/>
  <c r="B1071" i="37"/>
  <c r="C1071" i="37"/>
  <c r="H1071" i="37" s="1"/>
  <c r="D1071" i="37"/>
  <c r="B1072" i="37"/>
  <c r="C1072" i="37"/>
  <c r="D1072" i="37"/>
  <c r="G1072" i="37" s="1"/>
  <c r="B1073" i="37"/>
  <c r="C1073" i="37"/>
  <c r="H1073" i="37" s="1"/>
  <c r="D1073" i="37"/>
  <c r="B1074" i="37"/>
  <c r="C1074" i="37"/>
  <c r="D1074" i="37"/>
  <c r="B1075" i="37"/>
  <c r="C1075" i="37"/>
  <c r="D1075" i="37"/>
  <c r="B1076" i="37"/>
  <c r="B1077" i="37"/>
  <c r="C1077" i="37"/>
  <c r="H1077" i="37" s="1"/>
  <c r="D1077" i="37"/>
  <c r="B1078" i="37"/>
  <c r="C1078" i="37"/>
  <c r="D1078" i="37"/>
  <c r="B1079" i="37"/>
  <c r="C1079" i="37"/>
  <c r="H1079" i="37" s="1"/>
  <c r="D1079" i="37"/>
  <c r="B1080" i="37"/>
  <c r="C1080" i="37"/>
  <c r="D1080" i="37"/>
  <c r="B1081" i="37"/>
  <c r="C1081" i="37"/>
  <c r="H1081" i="37" s="1"/>
  <c r="D1081" i="37"/>
  <c r="B1082" i="37"/>
  <c r="C1082" i="37"/>
  <c r="D1082" i="37"/>
  <c r="B1083" i="37"/>
  <c r="C1083" i="37"/>
  <c r="H1083" i="37" s="1"/>
  <c r="D1083" i="37"/>
  <c r="B1084" i="37"/>
  <c r="C1084" i="37"/>
  <c r="D1084" i="37"/>
  <c r="B1085" i="37"/>
  <c r="C1085" i="37"/>
  <c r="H1085" i="37" s="1"/>
  <c r="D1085" i="37"/>
  <c r="B1086" i="37"/>
  <c r="C1086" i="37"/>
  <c r="D1086" i="37"/>
  <c r="B1087" i="37"/>
  <c r="C1087" i="37"/>
  <c r="H1087" i="37" s="1"/>
  <c r="D1087" i="37"/>
  <c r="B1088" i="37"/>
  <c r="B1089" i="37"/>
  <c r="B1090" i="37"/>
  <c r="C1090" i="37"/>
  <c r="D1090" i="37"/>
  <c r="B1091" i="37"/>
  <c r="C1091" i="37"/>
  <c r="H1091" i="37" s="1"/>
  <c r="D1091" i="37"/>
  <c r="B1092" i="37"/>
  <c r="C1092" i="37"/>
  <c r="D1092" i="37"/>
  <c r="B1093" i="37"/>
  <c r="C1093" i="37"/>
  <c r="H1093" i="37" s="1"/>
  <c r="D1093" i="37"/>
  <c r="B1094" i="37"/>
  <c r="C1094" i="37"/>
  <c r="D1094" i="37"/>
  <c r="B1095" i="37"/>
  <c r="C1095" i="37"/>
  <c r="H1095" i="37" s="1"/>
  <c r="D1095" i="37"/>
  <c r="B1096" i="37"/>
  <c r="B1097" i="37"/>
  <c r="C1097" i="37"/>
  <c r="D1097" i="37"/>
  <c r="B1098" i="37"/>
  <c r="C1098" i="37"/>
  <c r="D1098" i="37"/>
  <c r="B1099" i="37"/>
  <c r="C1099" i="37"/>
  <c r="D1099" i="37"/>
  <c r="B1100" i="37"/>
  <c r="C1100" i="37"/>
  <c r="D1100" i="37"/>
  <c r="B1101" i="37"/>
  <c r="C1101" i="37"/>
  <c r="D1101" i="37"/>
  <c r="B1102" i="37"/>
  <c r="C1102" i="37"/>
  <c r="D1102" i="37"/>
  <c r="B1103" i="37"/>
  <c r="C1103" i="37"/>
  <c r="D1103" i="37"/>
  <c r="B1104" i="37"/>
  <c r="B1105" i="37"/>
  <c r="B1106" i="37"/>
  <c r="C1106" i="37"/>
  <c r="D1106" i="37"/>
  <c r="H1106" i="37" s="1"/>
  <c r="B1107" i="37"/>
  <c r="C1107" i="37"/>
  <c r="D1107" i="37"/>
  <c r="B1108" i="37"/>
  <c r="C1108" i="37"/>
  <c r="D1108" i="37"/>
  <c r="B1109" i="37"/>
  <c r="C1109" i="37"/>
  <c r="D1109" i="37"/>
  <c r="B1110" i="37"/>
  <c r="C1110" i="37"/>
  <c r="D1110" i="37"/>
  <c r="H1110" i="37" s="1"/>
  <c r="B1111" i="37"/>
  <c r="C1111" i="37"/>
  <c r="D1111" i="37"/>
  <c r="B1112" i="37"/>
  <c r="B1113" i="37"/>
  <c r="C1113" i="37"/>
  <c r="D1113" i="37"/>
  <c r="B1114" i="37"/>
  <c r="C1114" i="37"/>
  <c r="D1114" i="37"/>
  <c r="B1115" i="37"/>
  <c r="C1115" i="37"/>
  <c r="D1115" i="37"/>
  <c r="B1116" i="37"/>
  <c r="B1117" i="37"/>
  <c r="C1117" i="37"/>
  <c r="H1117" i="37" s="1"/>
  <c r="D1117" i="37"/>
  <c r="B1118" i="37"/>
  <c r="C1118" i="37"/>
  <c r="D1118" i="37"/>
  <c r="B1119" i="37"/>
  <c r="B1120" i="37"/>
  <c r="C1120" i="37"/>
  <c r="D1120" i="37"/>
  <c r="H1120" i="37" s="1"/>
  <c r="B1121" i="37"/>
  <c r="C1121" i="37"/>
  <c r="D1121" i="37"/>
  <c r="B1122" i="37"/>
  <c r="C1122" i="37"/>
  <c r="D1122" i="37"/>
  <c r="H1122" i="37" s="1"/>
  <c r="B1123" i="37"/>
  <c r="C1123" i="37"/>
  <c r="D1123" i="37"/>
  <c r="B1124" i="37"/>
  <c r="C1124" i="37"/>
  <c r="D1124" i="37"/>
  <c r="H1124" i="37" s="1"/>
  <c r="B1125" i="37"/>
  <c r="C1125" i="37"/>
  <c r="D1125" i="37"/>
  <c r="B1126" i="37"/>
  <c r="C1126" i="37"/>
  <c r="D1126" i="37"/>
  <c r="H1126" i="37" s="1"/>
  <c r="B1127" i="37"/>
  <c r="C1127" i="37"/>
  <c r="D1127" i="37"/>
  <c r="B1128" i="37"/>
  <c r="C1128" i="37"/>
  <c r="D1128" i="37"/>
  <c r="H1128" i="37" s="1"/>
  <c r="B1129" i="37"/>
  <c r="C1129" i="37"/>
  <c r="D1129" i="37"/>
  <c r="B1130" i="37"/>
  <c r="C1130" i="37"/>
  <c r="D1130" i="37"/>
  <c r="H1130" i="37" s="1"/>
  <c r="B1131" i="37"/>
  <c r="C1131" i="37"/>
  <c r="D1131" i="37"/>
  <c r="B1132" i="37"/>
  <c r="C1132" i="37"/>
  <c r="D1132" i="37"/>
  <c r="H1132" i="37" s="1"/>
  <c r="B1133" i="37"/>
  <c r="C1133" i="37"/>
  <c r="G1133" i="37" s="1"/>
  <c r="D1133" i="37"/>
  <c r="B1134" i="37"/>
  <c r="B1135" i="37"/>
  <c r="C1135" i="37"/>
  <c r="H1135" i="37" s="1"/>
  <c r="D1135" i="37"/>
  <c r="B1136" i="37"/>
  <c r="C1136" i="37"/>
  <c r="D1136" i="37"/>
  <c r="B1137" i="37"/>
  <c r="C1137" i="37"/>
  <c r="H1137" i="37" s="1"/>
  <c r="D1137" i="37"/>
  <c r="B1138" i="37"/>
  <c r="B1139" i="37"/>
  <c r="B1140" i="37"/>
  <c r="B1141" i="37"/>
  <c r="C1141" i="37"/>
  <c r="D1141" i="37"/>
  <c r="B1142" i="37"/>
  <c r="C1142" i="37"/>
  <c r="D1142" i="37"/>
  <c r="B1143" i="37"/>
  <c r="B1144" i="37"/>
  <c r="C1144" i="37"/>
  <c r="D1144" i="37"/>
  <c r="B1145" i="37"/>
  <c r="C1145" i="37"/>
  <c r="D1145" i="37"/>
  <c r="B1146" i="37"/>
  <c r="C1146" i="37"/>
  <c r="D1146" i="37"/>
  <c r="H1146" i="37" s="1"/>
  <c r="B1147" i="37"/>
  <c r="C1147" i="37"/>
  <c r="D1147" i="37"/>
  <c r="B1148" i="37"/>
  <c r="C1148" i="37"/>
  <c r="D1148" i="37"/>
  <c r="B1149" i="37"/>
  <c r="C1149" i="37"/>
  <c r="D1149" i="37"/>
  <c r="B1150" i="37"/>
  <c r="C1150" i="37"/>
  <c r="D1150" i="37"/>
  <c r="B1151" i="37"/>
  <c r="C1151" i="37"/>
  <c r="D1151" i="37"/>
  <c r="B1152" i="37"/>
  <c r="B1153" i="37"/>
  <c r="B1154" i="37"/>
  <c r="C1154" i="37"/>
  <c r="D1154" i="37"/>
  <c r="B1155" i="37"/>
  <c r="C1155" i="37"/>
  <c r="D1155" i="37"/>
  <c r="B1156" i="37"/>
  <c r="C1156" i="37"/>
  <c r="D1156" i="37"/>
  <c r="B1157" i="37"/>
  <c r="C1157" i="37"/>
  <c r="H1157" i="37" s="1"/>
  <c r="D1157" i="37"/>
  <c r="B1158" i="37"/>
  <c r="C1158" i="37"/>
  <c r="D1158" i="37"/>
  <c r="B1159" i="37"/>
  <c r="C1159" i="37"/>
  <c r="G1159" i="37" s="1"/>
  <c r="D1159" i="37"/>
  <c r="B1160" i="37"/>
  <c r="B1161" i="37"/>
  <c r="C1161" i="37"/>
  <c r="D1161" i="37"/>
  <c r="B1162" i="37"/>
  <c r="C1162" i="37"/>
  <c r="D1162" i="37"/>
  <c r="B1163" i="37"/>
  <c r="C1163" i="37"/>
  <c r="H1163" i="37" s="1"/>
  <c r="D1163" i="37"/>
  <c r="B1164" i="37"/>
  <c r="C1164" i="37"/>
  <c r="D1164" i="37"/>
  <c r="B1165" i="37"/>
  <c r="C1165" i="37"/>
  <c r="D1165" i="37"/>
  <c r="B1166" i="37"/>
  <c r="C1166" i="37"/>
  <c r="D1166" i="37"/>
  <c r="B1167" i="37"/>
  <c r="C1167" i="37"/>
  <c r="H1167" i="37" s="1"/>
  <c r="D1167" i="37"/>
  <c r="B1168" i="37"/>
  <c r="B1169" i="37"/>
  <c r="B1170" i="37"/>
  <c r="C1170" i="37"/>
  <c r="D1170" i="37"/>
  <c r="G1170" i="37" s="1"/>
  <c r="B1171" i="37"/>
  <c r="C1171" i="37"/>
  <c r="H1171" i="37" s="1"/>
  <c r="D1171" i="37"/>
  <c r="B1172" i="37"/>
  <c r="C1172" i="37"/>
  <c r="D1172" i="37"/>
  <c r="G1172" i="37" s="1"/>
  <c r="B1173" i="37"/>
  <c r="C1173" i="37"/>
  <c r="H1173" i="37" s="1"/>
  <c r="D1173" i="37"/>
  <c r="B1174" i="37"/>
  <c r="C1174" i="37"/>
  <c r="D1174" i="37"/>
  <c r="G1174" i="37" s="1"/>
  <c r="B1175" i="37"/>
  <c r="C1175" i="37"/>
  <c r="H1175" i="37" s="1"/>
  <c r="D1175" i="37"/>
  <c r="B1176" i="37"/>
  <c r="C1176" i="37"/>
  <c r="D1176" i="37"/>
  <c r="G1176" i="37" s="1"/>
  <c r="B1177" i="37"/>
  <c r="C1177" i="37"/>
  <c r="H1177" i="37" s="1"/>
  <c r="D1177" i="37"/>
  <c r="B1178" i="37"/>
  <c r="C1178" i="37"/>
  <c r="D1178" i="37"/>
  <c r="G1178" i="37" s="1"/>
  <c r="B1179" i="37"/>
  <c r="C1179" i="37"/>
  <c r="H1179" i="37" s="1"/>
  <c r="D1179" i="37"/>
  <c r="B1180" i="37"/>
  <c r="C1180" i="37"/>
  <c r="D1180" i="37"/>
  <c r="G1180" i="37" s="1"/>
  <c r="B1181" i="37"/>
  <c r="C1181" i="37"/>
  <c r="H1181" i="37" s="1"/>
  <c r="D1181" i="37"/>
  <c r="B1182" i="37"/>
  <c r="C1182" i="37"/>
  <c r="D1182" i="37"/>
  <c r="G1182" i="37" s="1"/>
  <c r="B1183" i="37"/>
  <c r="C1183" i="37"/>
  <c r="H1183" i="37" s="1"/>
  <c r="D1183" i="37"/>
  <c r="B1184" i="37"/>
  <c r="C1184" i="37"/>
  <c r="D1184" i="37"/>
  <c r="G1184" i="37" s="1"/>
  <c r="B1185" i="37"/>
  <c r="C1185" i="37"/>
  <c r="H1185" i="37" s="1"/>
  <c r="D1185" i="37"/>
  <c r="B1186" i="37"/>
  <c r="B1187" i="37"/>
  <c r="C1187" i="37"/>
  <c r="G1187" i="37" s="1"/>
  <c r="D1187" i="37"/>
  <c r="B1188" i="37"/>
  <c r="C1188" i="37"/>
  <c r="D1188" i="37"/>
  <c r="B1189" i="37"/>
  <c r="C1189" i="37"/>
  <c r="H1189" i="37" s="1"/>
  <c r="D1189" i="37"/>
  <c r="B1190" i="37"/>
  <c r="C1190" i="37"/>
  <c r="D1190" i="37"/>
  <c r="B1191" i="37"/>
  <c r="C1191" i="37"/>
  <c r="D1191" i="37"/>
  <c r="B1192" i="37"/>
  <c r="C1192" i="37"/>
  <c r="D1192" i="37"/>
  <c r="B1193" i="37"/>
  <c r="C1193" i="37"/>
  <c r="D1193" i="37"/>
  <c r="B1194" i="37"/>
  <c r="C1194" i="37"/>
  <c r="D1194" i="37"/>
  <c r="H1194" i="37" s="1"/>
  <c r="B1195" i="37"/>
  <c r="C1195" i="37"/>
  <c r="G1195" i="37" s="1"/>
  <c r="D1195" i="37"/>
  <c r="B1196" i="37"/>
  <c r="B1197" i="37"/>
  <c r="C1197" i="37"/>
  <c r="D1197" i="37"/>
  <c r="B1198" i="37"/>
  <c r="C1198" i="37"/>
  <c r="D1198" i="37"/>
  <c r="B1199" i="37"/>
  <c r="B1200" i="37"/>
  <c r="B1201" i="37"/>
  <c r="B1202" i="37"/>
  <c r="C1202" i="37"/>
  <c r="D1202" i="37"/>
  <c r="B1203" i="37"/>
  <c r="C1203" i="37"/>
  <c r="H1203" i="37" s="1"/>
  <c r="D1203" i="37"/>
  <c r="B1204" i="37"/>
  <c r="B1205" i="37"/>
  <c r="C1205" i="37"/>
  <c r="G1205" i="37" s="1"/>
  <c r="D1205" i="37"/>
  <c r="B1206" i="37"/>
  <c r="C1206" i="37"/>
  <c r="D1206" i="37"/>
  <c r="H1206" i="37" s="1"/>
  <c r="B1207" i="37"/>
  <c r="C1207" i="37"/>
  <c r="D1207" i="37"/>
  <c r="B1208" i="37"/>
  <c r="B1209" i="37"/>
  <c r="C1209" i="37"/>
  <c r="H1209" i="37" s="1"/>
  <c r="D1209" i="37"/>
  <c r="G1209" i="37"/>
  <c r="B1210" i="37"/>
  <c r="C1210" i="37"/>
  <c r="D1210" i="37"/>
  <c r="G1210" i="37"/>
  <c r="B1211" i="37"/>
  <c r="C1211" i="37"/>
  <c r="H1211" i="37" s="1"/>
  <c r="D1211" i="37"/>
  <c r="G1211" i="37"/>
  <c r="B1212" i="37"/>
  <c r="B1213" i="37"/>
  <c r="C1213" i="37"/>
  <c r="D1213" i="37"/>
  <c r="G1213" i="37" s="1"/>
  <c r="B1214" i="37"/>
  <c r="C1214" i="37"/>
  <c r="H1214" i="37" s="1"/>
  <c r="D1214" i="37"/>
  <c r="B1215" i="37"/>
  <c r="C1215" i="37"/>
  <c r="D1215" i="37"/>
  <c r="G1215" i="37" s="1"/>
  <c r="B1216" i="37"/>
  <c r="C1216" i="37"/>
  <c r="H1216" i="37" s="1"/>
  <c r="D1216" i="37"/>
  <c r="B1217" i="37"/>
  <c r="C1217" i="37"/>
  <c r="D1217" i="37"/>
  <c r="G1217" i="37" s="1"/>
  <c r="B1218" i="37"/>
  <c r="C1218" i="37"/>
  <c r="H1218" i="37" s="1"/>
  <c r="D1218" i="37"/>
  <c r="B1219" i="37"/>
  <c r="B1220" i="37"/>
  <c r="B1221" i="37"/>
  <c r="C1221" i="37"/>
  <c r="D1221" i="37"/>
  <c r="B1222" i="37"/>
  <c r="C1222" i="37"/>
  <c r="D1222" i="37"/>
  <c r="B1223" i="37"/>
  <c r="C1223" i="37"/>
  <c r="D1223" i="37"/>
  <c r="B1224" i="37"/>
  <c r="C1224" i="37"/>
  <c r="H1224" i="37" s="1"/>
  <c r="D1224" i="37"/>
  <c r="B1225" i="37"/>
  <c r="C1225" i="37"/>
  <c r="D1225" i="37"/>
  <c r="B1226" i="37"/>
  <c r="C1226" i="37"/>
  <c r="G1226" i="37" s="1"/>
  <c r="D1226" i="37"/>
  <c r="B1227" i="37"/>
  <c r="C1227" i="37"/>
  <c r="D1227" i="37"/>
  <c r="B1228" i="37"/>
  <c r="C1228" i="37"/>
  <c r="H1228" i="37" s="1"/>
  <c r="D1228" i="37"/>
  <c r="B1229" i="37"/>
  <c r="C1229" i="37"/>
  <c r="D1229" i="37"/>
  <c r="H1229" i="37" s="1"/>
  <c r="B1230" i="37"/>
  <c r="C1230" i="37"/>
  <c r="G1230" i="37" s="1"/>
  <c r="D1230" i="37"/>
  <c r="B1231" i="37"/>
  <c r="C1231" i="37"/>
  <c r="D1231" i="37"/>
  <c r="B1232" i="37"/>
  <c r="C1232" i="37"/>
  <c r="H1232" i="37" s="1"/>
  <c r="D1232" i="37"/>
  <c r="B1233" i="37"/>
  <c r="C1233" i="37"/>
  <c r="D1233" i="37"/>
  <c r="H1233" i="37" s="1"/>
  <c r="B1234" i="37"/>
  <c r="C1234" i="37"/>
  <c r="G1234" i="37" s="1"/>
  <c r="D1234" i="37"/>
  <c r="B1235" i="37"/>
  <c r="C1235" i="37"/>
  <c r="D1235" i="37"/>
  <c r="B1236" i="37"/>
  <c r="C1236" i="37"/>
  <c r="H1236" i="37" s="1"/>
  <c r="D1236" i="37"/>
  <c r="B1237" i="37"/>
  <c r="C1237" i="37"/>
  <c r="D1237" i="37"/>
  <c r="H1237" i="37" s="1"/>
  <c r="B1238" i="37"/>
  <c r="C1238" i="37"/>
  <c r="G1238" i="37" s="1"/>
  <c r="D1238" i="37"/>
  <c r="B1239" i="37"/>
  <c r="C1239" i="37"/>
  <c r="D1239" i="37"/>
  <c r="B1240" i="37"/>
  <c r="C1240" i="37"/>
  <c r="H1240" i="37" s="1"/>
  <c r="D1240" i="37"/>
  <c r="B1241" i="37"/>
  <c r="C1241" i="37"/>
  <c r="D1241" i="37"/>
  <c r="H1241" i="37" s="1"/>
  <c r="B1242" i="37"/>
  <c r="C1242" i="37"/>
  <c r="G1242" i="37" s="1"/>
  <c r="D1242" i="37"/>
  <c r="B1243" i="37"/>
  <c r="C1243" i="37"/>
  <c r="D1243" i="37"/>
  <c r="B1244" i="37"/>
  <c r="C1244" i="37"/>
  <c r="H1244" i="37" s="1"/>
  <c r="D1244" i="37"/>
  <c r="B1245" i="37"/>
  <c r="C1245" i="37"/>
  <c r="D1245" i="37"/>
  <c r="H1245" i="37" s="1"/>
  <c r="B1246" i="37"/>
  <c r="C1246" i="37"/>
  <c r="G1246" i="37" s="1"/>
  <c r="D1246" i="37"/>
  <c r="B1247" i="37"/>
  <c r="C1247" i="37"/>
  <c r="D1247" i="37"/>
  <c r="B1248" i="37"/>
  <c r="C1248" i="37"/>
  <c r="H1248" i="37" s="1"/>
  <c r="D1248" i="37"/>
  <c r="B1249" i="37"/>
  <c r="C1249" i="37"/>
  <c r="D1249" i="37"/>
  <c r="H1249" i="37" s="1"/>
  <c r="B1250" i="37"/>
  <c r="C1250" i="37"/>
  <c r="G1250" i="37" s="1"/>
  <c r="D1250" i="37"/>
  <c r="B1251" i="37"/>
  <c r="C1251" i="37"/>
  <c r="D1251" i="37"/>
  <c r="B1252" i="37"/>
  <c r="C1252" i="37"/>
  <c r="H1252" i="37" s="1"/>
  <c r="D1252" i="37"/>
  <c r="B1253" i="37"/>
  <c r="C1253" i="37"/>
  <c r="D1253" i="37"/>
  <c r="H1253" i="37" s="1"/>
  <c r="B1254" i="37"/>
  <c r="C1254" i="37"/>
  <c r="G1254" i="37" s="1"/>
  <c r="D1254" i="37"/>
  <c r="B1255" i="37"/>
  <c r="C1255" i="37"/>
  <c r="D1255" i="37"/>
  <c r="B1256" i="37"/>
  <c r="C1256" i="37"/>
  <c r="H1256" i="37" s="1"/>
  <c r="D1256" i="37"/>
  <c r="B1257" i="37"/>
  <c r="C1257" i="37"/>
  <c r="D1257" i="37"/>
  <c r="H1257" i="37" s="1"/>
  <c r="B1258" i="37"/>
  <c r="C1258" i="37"/>
  <c r="G1258" i="37" s="1"/>
  <c r="D1258" i="37"/>
  <c r="B1259" i="37"/>
  <c r="C1259" i="37"/>
  <c r="D1259" i="37"/>
  <c r="B1260" i="37"/>
  <c r="C1260" i="37"/>
  <c r="H1260" i="37" s="1"/>
  <c r="D1260" i="37"/>
  <c r="B1261" i="37"/>
  <c r="C1261" i="37"/>
  <c r="D1261" i="37"/>
  <c r="H1261" i="37" s="1"/>
  <c r="B1262" i="37"/>
  <c r="C1262" i="37"/>
  <c r="G1262" i="37" s="1"/>
  <c r="D1262" i="37"/>
  <c r="B1263" i="37"/>
  <c r="C1263" i="37"/>
  <c r="D1263" i="37"/>
  <c r="B1264" i="37"/>
  <c r="C1264" i="37"/>
  <c r="H1264" i="37" s="1"/>
  <c r="D1264" i="37"/>
  <c r="B1265" i="37"/>
  <c r="C1265" i="37"/>
  <c r="D1265" i="37"/>
  <c r="H1265" i="37" s="1"/>
  <c r="B1266" i="37"/>
  <c r="C1266" i="37"/>
  <c r="G1266" i="37" s="1"/>
  <c r="D1266" i="37"/>
  <c r="B1267" i="37"/>
  <c r="C1267" i="37"/>
  <c r="D1267" i="37"/>
  <c r="B1268" i="37"/>
  <c r="C1268" i="37"/>
  <c r="H1268" i="37" s="1"/>
  <c r="D1268" i="37"/>
  <c r="B1269" i="37"/>
  <c r="C1269" i="37"/>
  <c r="D1269" i="37"/>
  <c r="H1269" i="37" s="1"/>
  <c r="B1270" i="37"/>
  <c r="C1270" i="37"/>
  <c r="G1270" i="37" s="1"/>
  <c r="D1270" i="37"/>
  <c r="B1271" i="37"/>
  <c r="C1271" i="37"/>
  <c r="D1271" i="37"/>
  <c r="B1272" i="37"/>
  <c r="C1272" i="37"/>
  <c r="H1272" i="37" s="1"/>
  <c r="D1272" i="37"/>
  <c r="B1273" i="37"/>
  <c r="C1273" i="37"/>
  <c r="D1273" i="37"/>
  <c r="H1273" i="37" s="1"/>
  <c r="B1274" i="37"/>
  <c r="C1274" i="37"/>
  <c r="G1274" i="37" s="1"/>
  <c r="D1274" i="37"/>
  <c r="B1275" i="37"/>
  <c r="C1275" i="37"/>
  <c r="D1275" i="37"/>
  <c r="B1276" i="37"/>
  <c r="C1276" i="37"/>
  <c r="H1276" i="37" s="1"/>
  <c r="D1276" i="37"/>
  <c r="B1277" i="37"/>
  <c r="C1277" i="37"/>
  <c r="D1277" i="37"/>
  <c r="H1277" i="37" s="1"/>
  <c r="B1278" i="37"/>
  <c r="C1278" i="37"/>
  <c r="G1278" i="37" s="1"/>
  <c r="D1278" i="37"/>
  <c r="B1279" i="37"/>
  <c r="C1279" i="37"/>
  <c r="D1279" i="37"/>
  <c r="B1280" i="37"/>
  <c r="C1280" i="37"/>
  <c r="H1280" i="37" s="1"/>
  <c r="D1280" i="37"/>
  <c r="B1281" i="37"/>
  <c r="C1281" i="37"/>
  <c r="D1281" i="37"/>
  <c r="H1281" i="37" s="1"/>
  <c r="B1282" i="37"/>
  <c r="C1282" i="37"/>
  <c r="G1282" i="37" s="1"/>
  <c r="D1282" i="37"/>
  <c r="B1283" i="37"/>
  <c r="C1283" i="37"/>
  <c r="D1283" i="37"/>
  <c r="B1284" i="37"/>
  <c r="C1284" i="37"/>
  <c r="H1284" i="37" s="1"/>
  <c r="D1284" i="37"/>
  <c r="B1285" i="37"/>
  <c r="C1285" i="37"/>
  <c r="D1285" i="37"/>
  <c r="H1285" i="37" s="1"/>
  <c r="B1286" i="37"/>
  <c r="C1286" i="37"/>
  <c r="G1286" i="37" s="1"/>
  <c r="D1286" i="37"/>
  <c r="B1287" i="37"/>
  <c r="B1288" i="37"/>
  <c r="B1289" i="37"/>
  <c r="C1289" i="37"/>
  <c r="D1289" i="37"/>
  <c r="B1290" i="37"/>
  <c r="C1290" i="37"/>
  <c r="H1290" i="37" s="1"/>
  <c r="D1290" i="37"/>
  <c r="B1291" i="37"/>
  <c r="C1291" i="37"/>
  <c r="D1291" i="37"/>
  <c r="H1291" i="37" s="1"/>
  <c r="B1292" i="37"/>
  <c r="B1293" i="37"/>
  <c r="C1293" i="37"/>
  <c r="D1293" i="37"/>
  <c r="H1293" i="37" s="1"/>
  <c r="B1294" i="37"/>
  <c r="C1294" i="37"/>
  <c r="D1294" i="37"/>
  <c r="B1295" i="37"/>
  <c r="B1296" i="37"/>
  <c r="C1296" i="37"/>
  <c r="H1296" i="37" s="1"/>
  <c r="D1296" i="37"/>
  <c r="B1297" i="37"/>
  <c r="C1297" i="37"/>
  <c r="D1297" i="37"/>
  <c r="H1297" i="37" s="1"/>
  <c r="B1298" i="37"/>
  <c r="C1298" i="37"/>
  <c r="G1298" i="37" s="1"/>
  <c r="D1298" i="37"/>
  <c r="B1299" i="37"/>
  <c r="C1299" i="37"/>
  <c r="D1299" i="37"/>
  <c r="B1300" i="37"/>
  <c r="C1300" i="37"/>
  <c r="H1300" i="37" s="1"/>
  <c r="D1300" i="37"/>
  <c r="B1301" i="37"/>
  <c r="C1301" i="37"/>
  <c r="D1301" i="37"/>
  <c r="H1301" i="37" s="1"/>
  <c r="B1302" i="37"/>
  <c r="C1302" i="37"/>
  <c r="G1302" i="37" s="1"/>
  <c r="D1302" i="37"/>
  <c r="B1303" i="37"/>
  <c r="C1303" i="37"/>
  <c r="D1303" i="37"/>
  <c r="H1303" i="37" s="1"/>
  <c r="B1304" i="37"/>
  <c r="B1305" i="37"/>
  <c r="C1305" i="37"/>
  <c r="D1305" i="37"/>
  <c r="G1305" i="37" s="1"/>
  <c r="B1306" i="37"/>
  <c r="C1306" i="37"/>
  <c r="H1306" i="37" s="1"/>
  <c r="D1306" i="37"/>
  <c r="B1307" i="37"/>
  <c r="C1307" i="37"/>
  <c r="D1307" i="37"/>
  <c r="G1307" i="37" s="1"/>
  <c r="B1308" i="37"/>
  <c r="C1308" i="37"/>
  <c r="D1308" i="37"/>
  <c r="B1309" i="37"/>
  <c r="C1309" i="37"/>
  <c r="D1309" i="37"/>
  <c r="G1309" i="37" s="1"/>
  <c r="B1310" i="37"/>
  <c r="B1311" i="37"/>
  <c r="C1311" i="37"/>
  <c r="D1311" i="37"/>
  <c r="H1311" i="37" s="1"/>
  <c r="B1312" i="37"/>
  <c r="C1312" i="37"/>
  <c r="H1312" i="37" s="1"/>
  <c r="D1312" i="37"/>
  <c r="B1313" i="37"/>
  <c r="C1313" i="37"/>
  <c r="D1313" i="37"/>
  <c r="H1313" i="37" s="1"/>
  <c r="B1314" i="37"/>
  <c r="C1314" i="37"/>
  <c r="H1314" i="37" s="1"/>
  <c r="D1314" i="37"/>
  <c r="B1315" i="37"/>
  <c r="C1315" i="37"/>
  <c r="D1315" i="37"/>
  <c r="H1315" i="37" s="1"/>
  <c r="B1316" i="37"/>
  <c r="C1316" i="37"/>
  <c r="H1316" i="37" s="1"/>
  <c r="D1316" i="37"/>
  <c r="B1317" i="37"/>
  <c r="B1318" i="37"/>
  <c r="B1319" i="37"/>
  <c r="C1319" i="37"/>
  <c r="D1319" i="37"/>
  <c r="B1320" i="37"/>
  <c r="C1320" i="37"/>
  <c r="H1320" i="37" s="1"/>
  <c r="D1320" i="37"/>
  <c r="B1321" i="37"/>
  <c r="B1322" i="37"/>
  <c r="C1322" i="37"/>
  <c r="H1322" i="37" s="1"/>
  <c r="D1322" i="37"/>
  <c r="B1323" i="37"/>
  <c r="C1323" i="37"/>
  <c r="D1323" i="37"/>
  <c r="G1323" i="37" s="1"/>
  <c r="B1324" i="37"/>
  <c r="C1324" i="37"/>
  <c r="D1324" i="37"/>
  <c r="B1325" i="37"/>
  <c r="B1326" i="37"/>
  <c r="C1326" i="37"/>
  <c r="H1326" i="37" s="1"/>
  <c r="D1326" i="37"/>
  <c r="B1327" i="37"/>
  <c r="C1327" i="37"/>
  <c r="D1327" i="37"/>
  <c r="H1327" i="37" s="1"/>
  <c r="B1328" i="37"/>
  <c r="C1328" i="37"/>
  <c r="H1328" i="37" s="1"/>
  <c r="D1328" i="37"/>
  <c r="B1329" i="37"/>
  <c r="C1329" i="37"/>
  <c r="D1329" i="37"/>
  <c r="B1330" i="37"/>
  <c r="C1330" i="37"/>
  <c r="H1330" i="37" s="1"/>
  <c r="D1330" i="37"/>
  <c r="B1331" i="37"/>
  <c r="C1331" i="37"/>
  <c r="D1331" i="37"/>
  <c r="B1332" i="37"/>
  <c r="B1333" i="37"/>
  <c r="C1333" i="37"/>
  <c r="D1333" i="37"/>
  <c r="H1333" i="37" s="1"/>
  <c r="B1334" i="37"/>
  <c r="C1334" i="37"/>
  <c r="H1334" i="37" s="1"/>
  <c r="D1334" i="37"/>
  <c r="B1335" i="37"/>
  <c r="C1335" i="37"/>
  <c r="D1335" i="37"/>
  <c r="B1336" i="37"/>
  <c r="B1337" i="37"/>
  <c r="C1337" i="37"/>
  <c r="D1337" i="37"/>
  <c r="H1337" i="37" s="1"/>
  <c r="B1338" i="37"/>
  <c r="C1338" i="37"/>
  <c r="D1338" i="37"/>
  <c r="B1339" i="37"/>
  <c r="C1339" i="37"/>
  <c r="D1339" i="37"/>
  <c r="H1339" i="37" s="1"/>
  <c r="B1340" i="37"/>
  <c r="C1340" i="37"/>
  <c r="D1340" i="37"/>
  <c r="B1341" i="37"/>
  <c r="C1341" i="37"/>
  <c r="D1341" i="37"/>
  <c r="H1341" i="37" s="1"/>
  <c r="B1342" i="37"/>
  <c r="C1342" i="37"/>
  <c r="D1342" i="37"/>
  <c r="B1343" i="37"/>
  <c r="B1344" i="37"/>
  <c r="C1344" i="37"/>
  <c r="D1344" i="37"/>
  <c r="B1345" i="37"/>
  <c r="C1345" i="37"/>
  <c r="D1345" i="37"/>
  <c r="H1345" i="37" s="1"/>
  <c r="B1346" i="37"/>
  <c r="C1346" i="37"/>
  <c r="D1346" i="37"/>
  <c r="B1347" i="37"/>
  <c r="C1347" i="37"/>
  <c r="D1347" i="37"/>
  <c r="H1347" i="37" s="1"/>
  <c r="B1348" i="37"/>
  <c r="B1349" i="37"/>
  <c r="C1349" i="37"/>
  <c r="D1349" i="37"/>
  <c r="B1350" i="37"/>
  <c r="C1350" i="37"/>
  <c r="H1350" i="37" s="1"/>
  <c r="D1350" i="37"/>
  <c r="B1351" i="37"/>
  <c r="C1351" i="37"/>
  <c r="D1351" i="37"/>
  <c r="B1352" i="37"/>
  <c r="C1352" i="37"/>
  <c r="H1352" i="37" s="1"/>
  <c r="D1352" i="37"/>
  <c r="B1353" i="37"/>
  <c r="C1353" i="37"/>
  <c r="D1353" i="37"/>
  <c r="B1354" i="37"/>
  <c r="C1354" i="37"/>
  <c r="H1354" i="37" s="1"/>
  <c r="D1354" i="37"/>
  <c r="B1355" i="37"/>
  <c r="C1355" i="37"/>
  <c r="D1355" i="37"/>
  <c r="H1355" i="37" s="1"/>
  <c r="B1356" i="37"/>
  <c r="C1356" i="37"/>
  <c r="H1356" i="37" s="1"/>
  <c r="D1356" i="37"/>
  <c r="B1357" i="37"/>
  <c r="B1358" i="37"/>
  <c r="C1358" i="37"/>
  <c r="H1358" i="37" s="1"/>
  <c r="D1358" i="37"/>
  <c r="B1359" i="37"/>
  <c r="C1359" i="37"/>
  <c r="D1359" i="37"/>
  <c r="B1360" i="37"/>
  <c r="C1360" i="37"/>
  <c r="H1360" i="37" s="1"/>
  <c r="D1360" i="37"/>
  <c r="B1361" i="37"/>
  <c r="C1361" i="37"/>
  <c r="D1361" i="37"/>
  <c r="H1361" i="37" s="1"/>
  <c r="B1362" i="37"/>
  <c r="C1362" i="37"/>
  <c r="H1362" i="37" s="1"/>
  <c r="D1362" i="37"/>
  <c r="B1363" i="37"/>
  <c r="C1363" i="37"/>
  <c r="D1363" i="37"/>
  <c r="B1364" i="37"/>
  <c r="B1365" i="37"/>
  <c r="C1365" i="37"/>
  <c r="D1365" i="37"/>
  <c r="B1366" i="37"/>
  <c r="C1366" i="37"/>
  <c r="D1366" i="37"/>
  <c r="B1367" i="37"/>
  <c r="C1367" i="37"/>
  <c r="D1367" i="37"/>
  <c r="B1368" i="37"/>
  <c r="C1368" i="37"/>
  <c r="D1368" i="37"/>
  <c r="B1369" i="37"/>
  <c r="C1369" i="37"/>
  <c r="D1369" i="37"/>
  <c r="H1369" i="37" s="1"/>
  <c r="B1370" i="37"/>
  <c r="C1370" i="37"/>
  <c r="D1370" i="37"/>
  <c r="B1371" i="37"/>
  <c r="B1372" i="37"/>
  <c r="B1373" i="37"/>
  <c r="C1373" i="37"/>
  <c r="D1373" i="37"/>
  <c r="H1373" i="37" s="1"/>
  <c r="B1374" i="37"/>
  <c r="C1374" i="37"/>
  <c r="H1374" i="37" s="1"/>
  <c r="D1374" i="37"/>
  <c r="B1375" i="37"/>
  <c r="C1375" i="37"/>
  <c r="D1375" i="37"/>
  <c r="H1375" i="37" s="1"/>
  <c r="B1376" i="37"/>
  <c r="B1377" i="37"/>
  <c r="C1377" i="37"/>
  <c r="D1377" i="37"/>
  <c r="H1377" i="37" s="1"/>
  <c r="B1378" i="37"/>
  <c r="C1378" i="37"/>
  <c r="H1378" i="37" s="1"/>
  <c r="D1378" i="37"/>
  <c r="B1379" i="37"/>
  <c r="C1379" i="37"/>
  <c r="D1379" i="37"/>
  <c r="H1379" i="37" s="1"/>
  <c r="B1380" i="37"/>
  <c r="C1380" i="37"/>
  <c r="H1380" i="37" s="1"/>
  <c r="D1380" i="37"/>
  <c r="B1381" i="37"/>
  <c r="B1382" i="37"/>
  <c r="C1382" i="37"/>
  <c r="D1382" i="37"/>
  <c r="G1382" i="37"/>
  <c r="B1383" i="37"/>
  <c r="C1383" i="37"/>
  <c r="H1383" i="37" s="1"/>
  <c r="D1383" i="37"/>
  <c r="G1383" i="37"/>
  <c r="B1384" i="37"/>
  <c r="C1384" i="37"/>
  <c r="D1384" i="37"/>
  <c r="G1384" i="37"/>
  <c r="B1385" i="37"/>
  <c r="C1385" i="37"/>
  <c r="H1385" i="37" s="1"/>
  <c r="D1385" i="37"/>
  <c r="G1385" i="37"/>
  <c r="B1386" i="37"/>
  <c r="C1386" i="37"/>
  <c r="D1386" i="37"/>
  <c r="G1386" i="37"/>
  <c r="B1387" i="37"/>
  <c r="C1387" i="37"/>
  <c r="H1387" i="37" s="1"/>
  <c r="D1387" i="37"/>
  <c r="G1387" i="37"/>
  <c r="B1388" i="37"/>
  <c r="C1388" i="37"/>
  <c r="D1388" i="37"/>
  <c r="G1388" i="37"/>
  <c r="B1389" i="37"/>
  <c r="B1390" i="37"/>
  <c r="C1390" i="37"/>
  <c r="D1390" i="37"/>
  <c r="H1390" i="37" s="1"/>
  <c r="B1391" i="37"/>
  <c r="C1391" i="37"/>
  <c r="H1391" i="37" s="1"/>
  <c r="D1391" i="37"/>
  <c r="B1392" i="37"/>
  <c r="C1392" i="37"/>
  <c r="D1392" i="37"/>
  <c r="H1392" i="37" s="1"/>
  <c r="B1393" i="37"/>
  <c r="C1393" i="37"/>
  <c r="H1393" i="37" s="1"/>
  <c r="D1393" i="37"/>
  <c r="B1394" i="37"/>
  <c r="C1394" i="37"/>
  <c r="D1394" i="37"/>
  <c r="H1394" i="37" s="1"/>
  <c r="B1395" i="37"/>
  <c r="C1395" i="37"/>
  <c r="D1395" i="37"/>
  <c r="B1396" i="37"/>
  <c r="B1397" i="37"/>
  <c r="B1398" i="37"/>
  <c r="C1398" i="37"/>
  <c r="D1398" i="37"/>
  <c r="B1399" i="37"/>
  <c r="C1399" i="37"/>
  <c r="D1399" i="37"/>
  <c r="B1400" i="37"/>
  <c r="B1401" i="37"/>
  <c r="C1401" i="37"/>
  <c r="D1401" i="37"/>
  <c r="B1402" i="37"/>
  <c r="C1402" i="37"/>
  <c r="D1402" i="37"/>
  <c r="H1402" i="37" s="1"/>
  <c r="B1403" i="37"/>
  <c r="C1403" i="37"/>
  <c r="D1403" i="37"/>
  <c r="B1404" i="37"/>
  <c r="B1405" i="37"/>
  <c r="C1405" i="37"/>
  <c r="H1405" i="37" s="1"/>
  <c r="D1405" i="37"/>
  <c r="B1406" i="37"/>
  <c r="C1406" i="37"/>
  <c r="D1406" i="37"/>
  <c r="H1406" i="37" s="1"/>
  <c r="B1407" i="37"/>
  <c r="C1407" i="37"/>
  <c r="H1407" i="37" s="1"/>
  <c r="D1407" i="37"/>
  <c r="B1408" i="37"/>
  <c r="C1408" i="37"/>
  <c r="D1408" i="37"/>
  <c r="H1408" i="37" s="1"/>
  <c r="B1409" i="37"/>
  <c r="C1409" i="37"/>
  <c r="D1409" i="37"/>
  <c r="B1410" i="37"/>
  <c r="C1410" i="37"/>
  <c r="D1410" i="37"/>
  <c r="H1410" i="37" s="1"/>
  <c r="B1411" i="37"/>
  <c r="B1412" i="37"/>
  <c r="B1413" i="37"/>
  <c r="C1413" i="37"/>
  <c r="H1413" i="37" s="1"/>
  <c r="D1413" i="37"/>
  <c r="G1413" i="37"/>
  <c r="B1414" i="37"/>
  <c r="C1414" i="37"/>
  <c r="D1414" i="37"/>
  <c r="G1414" i="37"/>
  <c r="B1415" i="37"/>
  <c r="C1415" i="37"/>
  <c r="D1415" i="37"/>
  <c r="G1415" i="37"/>
  <c r="B1416" i="37"/>
  <c r="C1416" i="37"/>
  <c r="H1416" i="37" s="1"/>
  <c r="D1416" i="37"/>
  <c r="G1416" i="37"/>
  <c r="B1417" i="37"/>
  <c r="C1417" i="37"/>
  <c r="D1417" i="37"/>
  <c r="G1417" i="37"/>
  <c r="B1418" i="37"/>
  <c r="C1418" i="37"/>
  <c r="D1418" i="37"/>
  <c r="G1418" i="37"/>
  <c r="B1419" i="37"/>
  <c r="C1419" i="37"/>
  <c r="D1419" i="37"/>
  <c r="G1419" i="37"/>
  <c r="B1420" i="37"/>
  <c r="C1420" i="37"/>
  <c r="H1420" i="37" s="1"/>
  <c r="D1420" i="37"/>
  <c r="G1420" i="37"/>
  <c r="B1421" i="37"/>
  <c r="C1421" i="37"/>
  <c r="D1421" i="37"/>
  <c r="G1421" i="37"/>
  <c r="B1422" i="37"/>
  <c r="C1422" i="37"/>
  <c r="D1422" i="37"/>
  <c r="G1422" i="37"/>
  <c r="B1423" i="37"/>
  <c r="B1424" i="37"/>
  <c r="B1425" i="37"/>
  <c r="B1426" i="37"/>
  <c r="B1427" i="37"/>
  <c r="C1427" i="37"/>
  <c r="D1427" i="37"/>
  <c r="G1427" i="37"/>
  <c r="B1428" i="37"/>
  <c r="C1428" i="37"/>
  <c r="H1428" i="37" s="1"/>
  <c r="D1428" i="37"/>
  <c r="G1428" i="37"/>
  <c r="B1429" i="37"/>
  <c r="C1429" i="37"/>
  <c r="D1429" i="37"/>
  <c r="G1429" i="37"/>
  <c r="B1430" i="37"/>
  <c r="C1430" i="37"/>
  <c r="H1430" i="37" s="1"/>
  <c r="D1430" i="37"/>
  <c r="G1430" i="37"/>
  <c r="B1431" i="37"/>
  <c r="C1431" i="37"/>
  <c r="D1431" i="37"/>
  <c r="G1431" i="37"/>
  <c r="B1432" i="37"/>
  <c r="C1432" i="37"/>
  <c r="D1432" i="37"/>
  <c r="G1432" i="37"/>
  <c r="B1433" i="37"/>
  <c r="B1434" i="37"/>
  <c r="C1434" i="37"/>
  <c r="D1434" i="37"/>
  <c r="H1434" i="37" s="1"/>
  <c r="B1435" i="37"/>
  <c r="C1435" i="37"/>
  <c r="G1435" i="37" s="1"/>
  <c r="D1435" i="37"/>
  <c r="B1436" i="37"/>
  <c r="C1436" i="37"/>
  <c r="D1436" i="37"/>
  <c r="B1437" i="37"/>
  <c r="C1437" i="37"/>
  <c r="D1437" i="37"/>
  <c r="B1438" i="37"/>
  <c r="C1438" i="37"/>
  <c r="D1438" i="37"/>
  <c r="H1438" i="37" s="1"/>
  <c r="B1439" i="37"/>
  <c r="C1439" i="37"/>
  <c r="G1439" i="37" s="1"/>
  <c r="D1439" i="37"/>
  <c r="B1440" i="37"/>
  <c r="C1440" i="37"/>
  <c r="D1440" i="37"/>
  <c r="B1441" i="37"/>
  <c r="B1442" i="37"/>
  <c r="B1443" i="37"/>
  <c r="C1443" i="37"/>
  <c r="H1443" i="37" s="1"/>
  <c r="D1443" i="37"/>
  <c r="G1443" i="37"/>
  <c r="B1444" i="37"/>
  <c r="C1444" i="37"/>
  <c r="H1444" i="37" s="1"/>
  <c r="D1444" i="37"/>
  <c r="G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H1465" i="37" s="1"/>
  <c r="D1465" i="37"/>
  <c r="B1466" i="37"/>
  <c r="C1466" i="37"/>
  <c r="D1466" i="37"/>
  <c r="B1467" i="37"/>
  <c r="C1467" i="37"/>
  <c r="D1467" i="37"/>
  <c r="B1468" i="37"/>
  <c r="C1468" i="37"/>
  <c r="B1469" i="37"/>
  <c r="B1470" i="37"/>
  <c r="C1470" i="37"/>
  <c r="B1471" i="37"/>
  <c r="B1472" i="37"/>
  <c r="G1472" i="37" s="1"/>
  <c r="C1472" i="37"/>
  <c r="H1472" i="37" s="1"/>
  <c r="B1473" i="37"/>
  <c r="C1473" i="37"/>
  <c r="G1473" i="37"/>
  <c r="B1474" i="37"/>
  <c r="C1474" i="37"/>
  <c r="B1475" i="37"/>
  <c r="C1475" i="37"/>
  <c r="H1475" i="37" s="1"/>
  <c r="B1476" i="37"/>
  <c r="C1476" i="37"/>
  <c r="H1476" i="37" s="1"/>
  <c r="B1477" i="37"/>
  <c r="C1477" i="37"/>
  <c r="B1478" i="37"/>
  <c r="C1478" i="37"/>
  <c r="B1479" i="37"/>
  <c r="C1479" i="37"/>
  <c r="H1479" i="37" s="1"/>
  <c r="B1480" i="37"/>
  <c r="B1481" i="37"/>
  <c r="C1481" i="37"/>
  <c r="B1482" i="37"/>
  <c r="C1482" i="37"/>
  <c r="B1483" i="37"/>
  <c r="G1483" i="37" s="1"/>
  <c r="C1483" i="37"/>
  <c r="H1483" i="37" s="1"/>
  <c r="B1484" i="37"/>
  <c r="C1484" i="37"/>
  <c r="H1484" i="37" s="1"/>
  <c r="B1485" i="37"/>
  <c r="G1485" i="37" s="1"/>
  <c r="C1485" i="37"/>
  <c r="B1486" i="37"/>
  <c r="B1487" i="37"/>
  <c r="C1487" i="37"/>
  <c r="H1487" i="37" s="1"/>
  <c r="B1488" i="37"/>
  <c r="B1489" i="37"/>
  <c r="G1489" i="37" s="1"/>
  <c r="C1489" i="37"/>
  <c r="H1489" i="37" s="1"/>
  <c r="B1490" i="37"/>
  <c r="C1490" i="37"/>
  <c r="B1491" i="37"/>
  <c r="G1491" i="37" s="1"/>
  <c r="C1491" i="37"/>
  <c r="B1492" i="37"/>
  <c r="C1492" i="37"/>
  <c r="H1492" i="37" s="1"/>
  <c r="B1493" i="37"/>
  <c r="G1493" i="37" s="1"/>
  <c r="C1493" i="37"/>
  <c r="B1494" i="37"/>
  <c r="C1494" i="37"/>
  <c r="B1495" i="37"/>
  <c r="C1495" i="37"/>
  <c r="B1496" i="37"/>
  <c r="C1496" i="37"/>
  <c r="H1496" i="37" s="1"/>
  <c r="B1497" i="37"/>
  <c r="B1498" i="37"/>
  <c r="C1498" i="37"/>
  <c r="G1498" i="37" s="1"/>
  <c r="B1499" i="37"/>
  <c r="C1499" i="37"/>
  <c r="H1499" i="37" s="1"/>
  <c r="B1500" i="37"/>
  <c r="C1500" i="37"/>
  <c r="H1500" i="37" s="1"/>
  <c r="B1501" i="37"/>
  <c r="C1501" i="37"/>
  <c r="G1501" i="37" s="1"/>
  <c r="B1502" i="37"/>
  <c r="C1502" i="37"/>
  <c r="B1503" i="37"/>
  <c r="B1504" i="37"/>
  <c r="B1505" i="37"/>
  <c r="B1506" i="37"/>
  <c r="C1506" i="37"/>
  <c r="B1507" i="37"/>
  <c r="C1507" i="37"/>
  <c r="H1507" i="37" s="1"/>
  <c r="B1508" i="37"/>
  <c r="C1508" i="37"/>
  <c r="H1508" i="37" s="1"/>
  <c r="B1509" i="37"/>
  <c r="C1509" i="37"/>
  <c r="H1509" i="37" s="1"/>
  <c r="B1510" i="37"/>
  <c r="B1511" i="37"/>
  <c r="B1512" i="37"/>
  <c r="C1512" i="37"/>
  <c r="H1512" i="37" s="1"/>
  <c r="B1513" i="37"/>
  <c r="C1513" i="37"/>
  <c r="H1513" i="37" s="1"/>
  <c r="B1514" i="37"/>
  <c r="C1514" i="37"/>
  <c r="B1515" i="37"/>
  <c r="C1515" i="37"/>
  <c r="H1515" i="37" s="1"/>
  <c r="B1516" i="37"/>
  <c r="B1517" i="37"/>
  <c r="C1517" i="37"/>
  <c r="H1517" i="37" s="1"/>
  <c r="B1518" i="37"/>
  <c r="C1518" i="37"/>
  <c r="B1519" i="37"/>
  <c r="C1519" i="37"/>
  <c r="H1519" i="37" s="1"/>
  <c r="B1520" i="37"/>
  <c r="C1520" i="37"/>
  <c r="H1520" i="37" s="1"/>
  <c r="B1521" i="37"/>
  <c r="B1522" i="37"/>
  <c r="C1522" i="37"/>
  <c r="B1523" i="37"/>
  <c r="C1523" i="37"/>
  <c r="H1523" i="37" s="1"/>
  <c r="B1524" i="37"/>
  <c r="C1524" i="37"/>
  <c r="H1524" i="37" s="1"/>
  <c r="B1525" i="37"/>
  <c r="C1525" i="37"/>
  <c r="H1525" i="37" s="1"/>
  <c r="B1526" i="37"/>
  <c r="B1527" i="37"/>
  <c r="C1527" i="37"/>
  <c r="H1527" i="37" s="1"/>
  <c r="B1528" i="37"/>
  <c r="C1528" i="37"/>
  <c r="H1528" i="37" s="1"/>
  <c r="B1529" i="37"/>
  <c r="C1529" i="37"/>
  <c r="H1529" i="37" s="1"/>
  <c r="B1530" i="37"/>
  <c r="C1530" i="37"/>
  <c r="B1531" i="37"/>
  <c r="B1532" i="37"/>
  <c r="C1532" i="37"/>
  <c r="H1532" i="37" s="1"/>
  <c r="B1533" i="37"/>
  <c r="C1533" i="37"/>
  <c r="H1533" i="37" s="1"/>
  <c r="B1534" i="37"/>
  <c r="C1534" i="37"/>
  <c r="B1535" i="37"/>
  <c r="C1535" i="37"/>
  <c r="H1535" i="37" s="1"/>
  <c r="B1536" i="37"/>
  <c r="B1537" i="37"/>
  <c r="C1537" i="37"/>
  <c r="H1537" i="37" s="1"/>
  <c r="B1538" i="37"/>
  <c r="C1538" i="37"/>
  <c r="B1539" i="37"/>
  <c r="C1539" i="37"/>
  <c r="H1539" i="37" s="1"/>
  <c r="B1540" i="37"/>
  <c r="C1540" i="37"/>
  <c r="H1540" i="37" s="1"/>
  <c r="B1541" i="37"/>
  <c r="B1542" i="37"/>
  <c r="C1542" i="37"/>
  <c r="B1543" i="37"/>
  <c r="C1543" i="37"/>
  <c r="H1543" i="37" s="1"/>
  <c r="B1544" i="37"/>
  <c r="C1544" i="37"/>
  <c r="H1544" i="37" s="1"/>
  <c r="B1545" i="37"/>
  <c r="C1545" i="37"/>
  <c r="H1545" i="37" s="1"/>
  <c r="B1546" i="37"/>
  <c r="B1547" i="37"/>
  <c r="C1547" i="37"/>
  <c r="H1547" i="37" s="1"/>
  <c r="B1548" i="37"/>
  <c r="C1548" i="37"/>
  <c r="H1548" i="37" s="1"/>
  <c r="B1549" i="37"/>
  <c r="C1549" i="37"/>
  <c r="B1550" i="37"/>
  <c r="C1550" i="37"/>
  <c r="B1551" i="37"/>
  <c r="B1552" i="37"/>
  <c r="C1552" i="37"/>
  <c r="H1552" i="37" s="1"/>
  <c r="B1553" i="37"/>
  <c r="C1553" i="37"/>
  <c r="H1553" i="37" s="1"/>
  <c r="B1554" i="37"/>
  <c r="C1554" i="37"/>
  <c r="B1555" i="37"/>
  <c r="C1555" i="37"/>
  <c r="H1555" i="37" s="1"/>
  <c r="B1556" i="37"/>
  <c r="C1556" i="37"/>
  <c r="H1556" i="37" s="1"/>
  <c r="B1557" i="37"/>
  <c r="B1558" i="37"/>
  <c r="C1558" i="37"/>
  <c r="B1559" i="37"/>
  <c r="C1559" i="37"/>
  <c r="B1560" i="37"/>
  <c r="C1560" i="37"/>
  <c r="H1560" i="37" s="1"/>
  <c r="B1561" i="37"/>
  <c r="C1561" i="37"/>
  <c r="H1561" i="37" s="1"/>
  <c r="Q3" i="3"/>
  <c r="H1559" i="37"/>
  <c r="H1501" i="37"/>
  <c r="H1495" i="37"/>
  <c r="H1493" i="37"/>
  <c r="H1491" i="37"/>
  <c r="H1485" i="37"/>
  <c r="H1473" i="37"/>
  <c r="H1445" i="37"/>
  <c r="H1417" i="37"/>
  <c r="H1395" i="37"/>
  <c r="H1382" i="37"/>
  <c r="H1367" i="37"/>
  <c r="H1351" i="37"/>
  <c r="H1331" i="37"/>
  <c r="H1319" i="37"/>
  <c r="H1308" i="37"/>
  <c r="H1299" i="37"/>
  <c r="H1294" i="37"/>
  <c r="H1289" i="37"/>
  <c r="H1283" i="37"/>
  <c r="H1279" i="37"/>
  <c r="H1275" i="37"/>
  <c r="H1271" i="37"/>
  <c r="H1267" i="37"/>
  <c r="H1263" i="37"/>
  <c r="H1259" i="37"/>
  <c r="H1255" i="37"/>
  <c r="H1251" i="37"/>
  <c r="H1247" i="37"/>
  <c r="H1243" i="37"/>
  <c r="H1239" i="37"/>
  <c r="H1235" i="37"/>
  <c r="H1231" i="37"/>
  <c r="H1227" i="37"/>
  <c r="H1223" i="37"/>
  <c r="H1221" i="37"/>
  <c r="H1217" i="37"/>
  <c r="H1215" i="37"/>
  <c r="H1213" i="37"/>
  <c r="H1210" i="37"/>
  <c r="H1207" i="37"/>
  <c r="H1205" i="37"/>
  <c r="H1198" i="37"/>
  <c r="H1195" i="37"/>
  <c r="H1193" i="37"/>
  <c r="H1190" i="37"/>
  <c r="H1187" i="37"/>
  <c r="H1184" i="37"/>
  <c r="H1182" i="37"/>
  <c r="H1180" i="37"/>
  <c r="H1178" i="37"/>
  <c r="H1176" i="37"/>
  <c r="H1174" i="37"/>
  <c r="H1172" i="37"/>
  <c r="H1170" i="37"/>
  <c r="H1166" i="37"/>
  <c r="H1164" i="37"/>
  <c r="H1162" i="37"/>
  <c r="H1159" i="37"/>
  <c r="H1156" i="37"/>
  <c r="H1151" i="37"/>
  <c r="H1149" i="37"/>
  <c r="H1147" i="37"/>
  <c r="H1145" i="37"/>
  <c r="H1142" i="37"/>
  <c r="H1136" i="37"/>
  <c r="H1133" i="37"/>
  <c r="H1131" i="37"/>
  <c r="H1129" i="37"/>
  <c r="H1127" i="37"/>
  <c r="H1125" i="37"/>
  <c r="H1123" i="37"/>
  <c r="H1121" i="37"/>
  <c r="H1118" i="37"/>
  <c r="H1114" i="37"/>
  <c r="H1111" i="37"/>
  <c r="H1109" i="37"/>
  <c r="H1107" i="37"/>
  <c r="H1103" i="37"/>
  <c r="H1101" i="37"/>
  <c r="H1099" i="37"/>
  <c r="H1097" i="37"/>
  <c r="H1094" i="37"/>
  <c r="H1092" i="37"/>
  <c r="H1090" i="37"/>
  <c r="H1086" i="37"/>
  <c r="H1084" i="37"/>
  <c r="H1082" i="37"/>
  <c r="H1080" i="37"/>
  <c r="H1078" i="37"/>
  <c r="H1075" i="37"/>
  <c r="H1072" i="37"/>
  <c r="H1069" i="37"/>
  <c r="H1067" i="37"/>
  <c r="H1064" i="37"/>
  <c r="H1061" i="37"/>
  <c r="H1059" i="37"/>
  <c r="H1055" i="37"/>
  <c r="H1053" i="37"/>
  <c r="H1051" i="37"/>
  <c r="H1047" i="37"/>
  <c r="H1044" i="37"/>
  <c r="H1042" i="37"/>
  <c r="H1037" i="37"/>
  <c r="H1035" i="37"/>
  <c r="H1032" i="37"/>
  <c r="H1030" i="37"/>
  <c r="H1028" i="37"/>
  <c r="H1025" i="37"/>
  <c r="H1022" i="37"/>
  <c r="H1020" i="37"/>
  <c r="H1018" i="37"/>
  <c r="H1015" i="37"/>
  <c r="H1013" i="37"/>
  <c r="H1010" i="37"/>
  <c r="H1008" i="37"/>
  <c r="H1005" i="37"/>
  <c r="H1003" i="37"/>
  <c r="H1001" i="37"/>
  <c r="H998" i="37"/>
  <c r="H994" i="37"/>
  <c r="H991" i="37"/>
  <c r="H988" i="37"/>
  <c r="H986" i="37"/>
  <c r="H982" i="37"/>
  <c r="H980" i="37"/>
  <c r="H975" i="37"/>
  <c r="H972" i="37"/>
  <c r="H969" i="37"/>
  <c r="H967" i="37"/>
  <c r="H964" i="37"/>
  <c r="H963" i="37"/>
  <c r="H961" i="37"/>
  <c r="H960" i="37"/>
  <c r="H959" i="37"/>
  <c r="H957" i="37"/>
  <c r="H956" i="37"/>
  <c r="H955" i="37"/>
  <c r="H953" i="37"/>
  <c r="H952" i="37"/>
  <c r="H951" i="37"/>
  <c r="H949" i="37"/>
  <c r="H948" i="37"/>
  <c r="H947" i="37"/>
  <c r="H945" i="37"/>
  <c r="H944" i="37"/>
  <c r="H943" i="37"/>
  <c r="H941" i="37"/>
  <c r="H940" i="37"/>
  <c r="H939" i="37"/>
  <c r="H937" i="37"/>
  <c r="H936" i="37"/>
  <c r="H935" i="37"/>
  <c r="H933" i="37"/>
  <c r="H932" i="37"/>
  <c r="H931" i="37"/>
  <c r="H929" i="37"/>
  <c r="H928" i="37"/>
  <c r="H927" i="37"/>
  <c r="H925" i="37"/>
  <c r="H924" i="37"/>
  <c r="H923" i="37"/>
  <c r="H921" i="37"/>
  <c r="H920" i="37"/>
  <c r="H919" i="37"/>
  <c r="H917" i="37"/>
  <c r="H916" i="37"/>
  <c r="H915" i="37"/>
  <c r="H913" i="37"/>
  <c r="H912" i="37"/>
  <c r="H911" i="37"/>
  <c r="H909" i="37"/>
  <c r="H908" i="37"/>
  <c r="H907" i="37"/>
  <c r="H905" i="37"/>
  <c r="H904" i="37"/>
  <c r="H903" i="37"/>
  <c r="H901" i="37"/>
  <c r="H900" i="37"/>
  <c r="H899" i="37"/>
  <c r="H897" i="37"/>
  <c r="H896" i="37"/>
  <c r="H895" i="37"/>
  <c r="H893" i="37"/>
  <c r="H892" i="37"/>
  <c r="H891" i="37"/>
  <c r="H889" i="37"/>
  <c r="H888" i="37"/>
  <c r="H887" i="37"/>
  <c r="H885" i="37"/>
  <c r="H884" i="37"/>
  <c r="H883" i="37"/>
  <c r="H881" i="37"/>
  <c r="H880" i="37"/>
  <c r="H879" i="37"/>
  <c r="H877" i="37"/>
  <c r="H876" i="37"/>
  <c r="H875" i="37"/>
  <c r="H873" i="37"/>
  <c r="H872" i="37"/>
  <c r="H871" i="37"/>
  <c r="H869" i="37"/>
  <c r="H868" i="37"/>
  <c r="H867" i="37"/>
  <c r="H865" i="37"/>
  <c r="H864" i="37"/>
  <c r="H863" i="37"/>
  <c r="H861" i="37"/>
  <c r="H860" i="37"/>
  <c r="H859" i="37"/>
  <c r="H857" i="37"/>
  <c r="H856" i="37"/>
  <c r="H855" i="37"/>
  <c r="H853" i="37"/>
  <c r="H852" i="37"/>
  <c r="H851" i="37"/>
  <c r="H849" i="37"/>
  <c r="H848" i="37"/>
  <c r="H847" i="37"/>
  <c r="H845" i="37"/>
  <c r="H844" i="37"/>
  <c r="H843" i="37"/>
  <c r="H841" i="37"/>
  <c r="H840" i="37"/>
  <c r="H839" i="37"/>
  <c r="H837" i="37"/>
  <c r="H836" i="37"/>
  <c r="H835" i="37"/>
  <c r="H833" i="37"/>
  <c r="H832" i="37"/>
  <c r="H831" i="37"/>
  <c r="H829" i="37"/>
  <c r="H828" i="37"/>
  <c r="H827" i="37"/>
  <c r="H825" i="37"/>
  <c r="H824" i="37"/>
  <c r="H823" i="37"/>
  <c r="H821" i="37"/>
  <c r="H820" i="37"/>
  <c r="H819" i="37"/>
  <c r="H817" i="37"/>
  <c r="H816" i="37"/>
  <c r="H815" i="37"/>
  <c r="H813" i="37"/>
  <c r="H812" i="37"/>
  <c r="H811" i="37"/>
  <c r="H809" i="37"/>
  <c r="H808" i="37"/>
  <c r="H807" i="37"/>
  <c r="H805" i="37"/>
  <c r="H804" i="37"/>
  <c r="H803" i="37"/>
  <c r="H801" i="37"/>
  <c r="H800" i="37"/>
  <c r="H799" i="37"/>
  <c r="H797" i="37"/>
  <c r="H796" i="37"/>
  <c r="H795" i="37"/>
  <c r="H793" i="37"/>
  <c r="H792" i="37"/>
  <c r="H791" i="37"/>
  <c r="H789" i="37"/>
  <c r="H788" i="37"/>
  <c r="H787" i="37"/>
  <c r="H785" i="37"/>
  <c r="H784" i="37"/>
  <c r="H783" i="37"/>
  <c r="H781" i="37"/>
  <c r="H780" i="37"/>
  <c r="H779" i="37"/>
  <c r="H777" i="37"/>
  <c r="H776" i="37"/>
  <c r="H775" i="37"/>
  <c r="H773" i="37"/>
  <c r="H772" i="37"/>
  <c r="H771" i="37"/>
  <c r="H769" i="37"/>
  <c r="H768" i="37"/>
  <c r="H767" i="37"/>
  <c r="H765" i="37"/>
  <c r="H764" i="37"/>
  <c r="H763" i="37"/>
  <c r="H761" i="37"/>
  <c r="H760" i="37"/>
  <c r="H759" i="37"/>
  <c r="H757" i="37"/>
  <c r="H756" i="37"/>
  <c r="H755" i="37"/>
  <c r="H753" i="37"/>
  <c r="H752" i="37"/>
  <c r="H751" i="37"/>
  <c r="H749" i="37"/>
  <c r="H748" i="37"/>
  <c r="H747" i="37"/>
  <c r="H745" i="37"/>
  <c r="H744" i="37"/>
  <c r="H743" i="37"/>
  <c r="H741" i="37"/>
  <c r="H740" i="37"/>
  <c r="H739" i="37"/>
  <c r="H737" i="37"/>
  <c r="H736" i="37"/>
  <c r="H735" i="37"/>
  <c r="H733" i="37"/>
  <c r="H732" i="37"/>
  <c r="H731" i="37"/>
  <c r="H729" i="37"/>
  <c r="H728" i="37"/>
  <c r="H727" i="37"/>
  <c r="H725" i="37"/>
  <c r="H724" i="37"/>
  <c r="H723" i="37"/>
  <c r="H721" i="37"/>
  <c r="H720" i="37"/>
  <c r="H719" i="37"/>
  <c r="H717" i="37"/>
  <c r="H716" i="37"/>
  <c r="H715" i="37"/>
  <c r="H713" i="37"/>
  <c r="H712" i="37"/>
  <c r="H711" i="37"/>
  <c r="H709" i="37"/>
  <c r="H708" i="37"/>
  <c r="H707" i="37"/>
  <c r="H705" i="37"/>
  <c r="H704" i="37"/>
  <c r="H703" i="37"/>
  <c r="H701" i="37"/>
  <c r="H700" i="37"/>
  <c r="H699" i="37"/>
  <c r="H697" i="37"/>
  <c r="H696" i="37"/>
  <c r="H695" i="37"/>
  <c r="H693" i="37"/>
  <c r="H692" i="37"/>
  <c r="H691" i="37"/>
  <c r="H689" i="37"/>
  <c r="H688" i="37"/>
  <c r="H687" i="37"/>
  <c r="H685" i="37"/>
  <c r="H684" i="37"/>
  <c r="H683" i="37"/>
  <c r="H681" i="37"/>
  <c r="H680" i="37"/>
  <c r="H679" i="37"/>
  <c r="H677" i="37"/>
  <c r="H676" i="37"/>
  <c r="H675" i="37"/>
  <c r="H673" i="37"/>
  <c r="H672" i="37"/>
  <c r="H671" i="37"/>
  <c r="H669" i="37"/>
  <c r="H668" i="37"/>
  <c r="H667" i="37"/>
  <c r="H665" i="37"/>
  <c r="H664" i="37"/>
  <c r="H663" i="37"/>
  <c r="H661" i="37"/>
  <c r="H660" i="37"/>
  <c r="H659" i="37"/>
  <c r="H657" i="37"/>
  <c r="H656" i="37"/>
  <c r="H655" i="37"/>
  <c r="H653" i="37"/>
  <c r="H652" i="37"/>
  <c r="H651" i="37"/>
  <c r="H649" i="37"/>
  <c r="H648" i="37"/>
  <c r="H647" i="37"/>
  <c r="H645" i="37"/>
  <c r="H644" i="37"/>
  <c r="H643" i="37"/>
  <c r="H639" i="37"/>
  <c r="H638" i="37"/>
  <c r="H625" i="37"/>
  <c r="H624" i="37"/>
  <c r="H622" i="37"/>
  <c r="H621" i="37"/>
  <c r="H618" i="37"/>
  <c r="H615" i="37"/>
  <c r="H614" i="37"/>
  <c r="H613" i="37"/>
  <c r="H612" i="37"/>
  <c r="H611" i="37"/>
  <c r="H610" i="37"/>
  <c r="H609" i="37"/>
  <c r="H607" i="37"/>
  <c r="H606" i="37"/>
  <c r="H604" i="37"/>
  <c r="H602" i="37"/>
  <c r="H601" i="37"/>
  <c r="H598" i="37"/>
  <c r="H597" i="37"/>
  <c r="H595" i="37"/>
  <c r="H593" i="37"/>
  <c r="H592" i="37"/>
  <c r="H591" i="37"/>
  <c r="H589" i="37"/>
  <c r="H588" i="37"/>
  <c r="H587" i="37"/>
  <c r="H586" i="37"/>
  <c r="H583" i="37"/>
  <c r="H582" i="37"/>
  <c r="H580" i="37"/>
  <c r="H579" i="37"/>
  <c r="H577" i="37"/>
  <c r="H575" i="37"/>
  <c r="H574" i="37"/>
  <c r="H573" i="37"/>
  <c r="H570"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08" i="37"/>
  <c r="H505" i="37"/>
  <c r="H504" i="37"/>
  <c r="H503" i="37"/>
  <c r="H502" i="37"/>
  <c r="H501" i="37"/>
  <c r="H500" i="37"/>
  <c r="H499" i="37"/>
  <c r="H497" i="37"/>
  <c r="H496" i="37"/>
  <c r="H494" i="37"/>
  <c r="H492" i="37"/>
  <c r="H491" i="37"/>
  <c r="H489" i="37"/>
  <c r="H488" i="37"/>
  <c r="H487" i="37"/>
  <c r="H485" i="37"/>
  <c r="H484" i="37"/>
  <c r="H483" i="37"/>
  <c r="H482" i="37"/>
  <c r="H480" i="37"/>
  <c r="H479" i="37"/>
  <c r="H478" i="37"/>
  <c r="H477"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38" i="37"/>
  <c r="H237" i="37"/>
  <c r="H236" i="37"/>
  <c r="H234"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2" i="37"/>
  <c r="H71" i="37"/>
  <c r="H69" i="37"/>
  <c r="H68" i="37"/>
  <c r="H66" i="37"/>
  <c r="H65" i="37"/>
  <c r="H62" i="37"/>
  <c r="H60" i="37"/>
  <c r="H59" i="37"/>
  <c r="H57" i="37"/>
  <c r="H56" i="37"/>
  <c r="H54" i="37"/>
  <c r="H53" i="37"/>
  <c r="H52" i="37"/>
  <c r="H51" i="37"/>
  <c r="H49" i="37"/>
  <c r="H48" i="37"/>
  <c r="H45" i="37"/>
  <c r="H44" i="37"/>
  <c r="H43" i="37"/>
  <c r="H42" i="37"/>
  <c r="H39" i="37"/>
  <c r="H38" i="37"/>
  <c r="H37" i="37"/>
  <c r="H35" i="37"/>
  <c r="H32" i="37"/>
  <c r="H31" i="37"/>
  <c r="H3" i="3"/>
  <c r="I7" i="3" s="1"/>
  <c r="L3" i="3"/>
  <c r="G6" i="3"/>
  <c r="P3" i="3"/>
  <c r="H5" i="3" s="1"/>
  <c r="G7" i="3"/>
  <c r="H7" i="3"/>
  <c r="U6" i="3"/>
  <c r="J7" i="3" s="1"/>
  <c r="H7" i="37"/>
  <c r="H8" i="37"/>
  <c r="H11" i="37"/>
  <c r="H12" i="37"/>
  <c r="H14" i="37"/>
  <c r="H16" i="37"/>
  <c r="H17" i="37"/>
  <c r="H18" i="37"/>
  <c r="H20" i="37"/>
  <c r="H21" i="37"/>
  <c r="H22" i="37"/>
  <c r="H23" i="37"/>
  <c r="H24" i="37"/>
  <c r="H26" i="37"/>
  <c r="H27" i="37"/>
  <c r="H29" i="37"/>
  <c r="H30" i="37"/>
  <c r="G30" i="3"/>
  <c r="H30" i="3"/>
  <c r="G25" i="3"/>
  <c r="E25" i="3" s="1"/>
  <c r="B25" i="3" s="1"/>
  <c r="G26" i="3"/>
  <c r="E26" i="3" s="1"/>
  <c r="B26" i="3" s="1"/>
  <c r="G27" i="3"/>
  <c r="H27" i="3"/>
  <c r="G28" i="3"/>
  <c r="H28" i="3"/>
  <c r="E28" i="3" s="1"/>
  <c r="B28" i="3" s="1"/>
  <c r="G29" i="3"/>
  <c r="H29" i="3"/>
  <c r="G31" i="3"/>
  <c r="H31" i="3"/>
  <c r="G32" i="3"/>
  <c r="H32" i="3"/>
  <c r="G33" i="3"/>
  <c r="H33" i="3"/>
  <c r="G34" i="3"/>
  <c r="H34" i="3"/>
  <c r="G35" i="3"/>
  <c r="E35" i="3" s="1"/>
  <c r="H35" i="3"/>
  <c r="G36" i="3"/>
  <c r="H36" i="3"/>
  <c r="G37" i="3"/>
  <c r="H37" i="3"/>
  <c r="E37" i="3"/>
  <c r="B37" i="3" s="1"/>
  <c r="G38" i="3"/>
  <c r="H38" i="3"/>
  <c r="G39" i="3"/>
  <c r="H39" i="3"/>
  <c r="G40" i="3"/>
  <c r="H40" i="3"/>
  <c r="G41" i="3"/>
  <c r="H41" i="3"/>
  <c r="G42" i="3"/>
  <c r="H42" i="3"/>
  <c r="E42" i="3" s="1"/>
  <c r="B42" i="3" s="1"/>
  <c r="G43" i="3"/>
  <c r="H43" i="3"/>
  <c r="G44" i="3"/>
  <c r="H44" i="3"/>
  <c r="G45" i="3"/>
  <c r="H45" i="3"/>
  <c r="G46" i="3"/>
  <c r="H46" i="3"/>
  <c r="G47" i="3"/>
  <c r="H47" i="3"/>
  <c r="G48" i="3"/>
  <c r="H48" i="3"/>
  <c r="G49" i="3"/>
  <c r="H49" i="3"/>
  <c r="G50" i="3"/>
  <c r="H50" i="3"/>
  <c r="E50" i="3" s="1"/>
  <c r="B50" i="3" s="1"/>
  <c r="G51" i="3"/>
  <c r="H51" i="3"/>
  <c r="G52" i="3"/>
  <c r="H52" i="3"/>
  <c r="G53" i="3"/>
  <c r="H53" i="3"/>
  <c r="G54" i="3"/>
  <c r="E54" i="3" s="1"/>
  <c r="B54" i="3" s="1"/>
  <c r="H54" i="3"/>
  <c r="G55" i="3"/>
  <c r="H55" i="3"/>
  <c r="G56" i="3"/>
  <c r="H56" i="3"/>
  <c r="G57" i="3"/>
  <c r="H57" i="3"/>
  <c r="G58" i="3"/>
  <c r="H58" i="3"/>
  <c r="E58" i="3"/>
  <c r="B58" i="3" s="1"/>
  <c r="G59" i="3"/>
  <c r="H59" i="3"/>
  <c r="G60" i="3"/>
  <c r="H60" i="3"/>
  <c r="G61" i="3"/>
  <c r="H61" i="3"/>
  <c r="E61" i="3" s="1"/>
  <c r="B61" i="3" s="1"/>
  <c r="G62" i="3"/>
  <c r="H62" i="3"/>
  <c r="G63" i="3"/>
  <c r="H63" i="3"/>
  <c r="G64" i="3"/>
  <c r="H64" i="3"/>
  <c r="G65" i="3"/>
  <c r="H65" i="3"/>
  <c r="G66" i="3"/>
  <c r="H66" i="3"/>
  <c r="G67" i="3"/>
  <c r="H67" i="3"/>
  <c r="G68" i="3"/>
  <c r="H68" i="3"/>
  <c r="G69" i="3"/>
  <c r="H69" i="3"/>
  <c r="E69" i="3" s="1"/>
  <c r="B69" i="3" s="1"/>
  <c r="G70" i="3"/>
  <c r="H70" i="3"/>
  <c r="G71" i="3"/>
  <c r="H71" i="3"/>
  <c r="G72" i="3"/>
  <c r="H72" i="3"/>
  <c r="G73" i="3"/>
  <c r="H73" i="3"/>
  <c r="G74" i="3"/>
  <c r="H74" i="3"/>
  <c r="G75" i="3"/>
  <c r="H75" i="3"/>
  <c r="G76" i="3"/>
  <c r="H76" i="3"/>
  <c r="G77" i="3"/>
  <c r="H77" i="3"/>
  <c r="G78" i="3"/>
  <c r="E78" i="3" s="1"/>
  <c r="B78" i="3" s="1"/>
  <c r="H78" i="3"/>
  <c r="G79" i="3"/>
  <c r="E79" i="3" s="1"/>
  <c r="H79" i="3"/>
  <c r="G80" i="3"/>
  <c r="H80" i="3"/>
  <c r="G81" i="3"/>
  <c r="E81" i="3" s="1"/>
  <c r="B81" i="3" s="1"/>
  <c r="H81" i="3"/>
  <c r="G82" i="3"/>
  <c r="H82" i="3"/>
  <c r="G83" i="3"/>
  <c r="H83" i="3"/>
  <c r="G84" i="3"/>
  <c r="H84" i="3"/>
  <c r="G85" i="3"/>
  <c r="H85" i="3"/>
  <c r="E85" i="3"/>
  <c r="B85" i="3" s="1"/>
  <c r="G86" i="3"/>
  <c r="H86" i="3"/>
  <c r="G87" i="3"/>
  <c r="H87" i="3"/>
  <c r="G88" i="3"/>
  <c r="H88" i="3"/>
  <c r="G89" i="3"/>
  <c r="H89" i="3"/>
  <c r="G90" i="3"/>
  <c r="H90" i="3"/>
  <c r="E90" i="3" s="1"/>
  <c r="B90" i="3" s="1"/>
  <c r="G91" i="3"/>
  <c r="H91" i="3"/>
  <c r="G92" i="3"/>
  <c r="H92" i="3"/>
  <c r="G93" i="3"/>
  <c r="H93" i="3"/>
  <c r="E93" i="3" s="1"/>
  <c r="B93" i="3" s="1"/>
  <c r="G94" i="3"/>
  <c r="H94" i="3"/>
  <c r="G95" i="3"/>
  <c r="H95" i="3"/>
  <c r="G96" i="3"/>
  <c r="H96" i="3"/>
  <c r="G97" i="3"/>
  <c r="H97" i="3"/>
  <c r="G98" i="3"/>
  <c r="H98" i="3"/>
  <c r="G99" i="3"/>
  <c r="H99" i="3"/>
  <c r="G100" i="3"/>
  <c r="H100" i="3"/>
  <c r="G101" i="3"/>
  <c r="H101" i="3"/>
  <c r="E101" i="3" s="1"/>
  <c r="B101" i="3" s="1"/>
  <c r="G102" i="3"/>
  <c r="H102" i="3"/>
  <c r="G103" i="3"/>
  <c r="H103" i="3"/>
  <c r="G104" i="3"/>
  <c r="H104" i="3"/>
  <c r="G105" i="3"/>
  <c r="H105" i="3"/>
  <c r="G106" i="3"/>
  <c r="H106" i="3"/>
  <c r="G107" i="3"/>
  <c r="H107" i="3"/>
  <c r="G108" i="3"/>
  <c r="H108" i="3"/>
  <c r="G109" i="3"/>
  <c r="H109" i="3"/>
  <c r="G110" i="3"/>
  <c r="E110" i="3" s="1"/>
  <c r="B110" i="3" s="1"/>
  <c r="H110" i="3"/>
  <c r="G111" i="3"/>
  <c r="E111" i="3" s="1"/>
  <c r="B111" i="3" s="1"/>
  <c r="H111" i="3"/>
  <c r="G112" i="3"/>
  <c r="H112" i="3"/>
  <c r="G113" i="3"/>
  <c r="E113" i="3" s="1"/>
  <c r="B113" i="3" s="1"/>
  <c r="H113" i="3"/>
  <c r="G114" i="3"/>
  <c r="H114" i="3"/>
  <c r="G115" i="3"/>
  <c r="H115" i="3"/>
  <c r="G116" i="3"/>
  <c r="H116" i="3"/>
  <c r="G117" i="3"/>
  <c r="H117" i="3"/>
  <c r="E117" i="3"/>
  <c r="B117" i="3" s="1"/>
  <c r="G118" i="3"/>
  <c r="H118" i="3"/>
  <c r="G119" i="3"/>
  <c r="H119" i="3"/>
  <c r="G120" i="3"/>
  <c r="H120" i="3"/>
  <c r="G121" i="3"/>
  <c r="H121" i="3"/>
  <c r="G122" i="3"/>
  <c r="H122" i="3"/>
  <c r="E122" i="3" s="1"/>
  <c r="B122" i="3" s="1"/>
  <c r="G123" i="3"/>
  <c r="H123" i="3"/>
  <c r="G124" i="3"/>
  <c r="H124" i="3"/>
  <c r="G125" i="3"/>
  <c r="H125" i="3"/>
  <c r="E125" i="3" s="1"/>
  <c r="B125" i="3" s="1"/>
  <c r="G126" i="3"/>
  <c r="H126" i="3"/>
  <c r="G127" i="3"/>
  <c r="H127" i="3"/>
  <c r="G128" i="3"/>
  <c r="H128" i="3"/>
  <c r="G129" i="3"/>
  <c r="H129" i="3"/>
  <c r="G130" i="3"/>
  <c r="H130" i="3"/>
  <c r="G131" i="3"/>
  <c r="H131" i="3"/>
  <c r="G132" i="3"/>
  <c r="H132" i="3"/>
  <c r="G133" i="3"/>
  <c r="H133" i="3"/>
  <c r="E133" i="3" s="1"/>
  <c r="B133" i="3" s="1"/>
  <c r="G134" i="3"/>
  <c r="H134" i="3"/>
  <c r="G135" i="3"/>
  <c r="H135" i="3"/>
  <c r="G136" i="3"/>
  <c r="H136" i="3"/>
  <c r="G137" i="3"/>
  <c r="H137" i="3"/>
  <c r="G138" i="3"/>
  <c r="H138" i="3"/>
  <c r="G140" i="3"/>
  <c r="H140" i="3"/>
  <c r="G141" i="3"/>
  <c r="H141" i="3"/>
  <c r="G142" i="3"/>
  <c r="H142" i="3"/>
  <c r="G143" i="3"/>
  <c r="H143" i="3"/>
  <c r="G144" i="3"/>
  <c r="H144" i="3"/>
  <c r="G145" i="3"/>
  <c r="H145" i="3"/>
  <c r="G146" i="3"/>
  <c r="E146" i="3" s="1"/>
  <c r="B146" i="3" s="1"/>
  <c r="H146" i="3"/>
  <c r="G147" i="3"/>
  <c r="E147" i="3" s="1"/>
  <c r="B147" i="3" s="1"/>
  <c r="H147" i="3"/>
  <c r="G148" i="3"/>
  <c r="H148" i="3"/>
  <c r="G149" i="3"/>
  <c r="E149" i="3" s="1"/>
  <c r="B149" i="3" s="1"/>
  <c r="H149" i="3"/>
  <c r="G150" i="3"/>
  <c r="H150" i="3"/>
  <c r="G151" i="3"/>
  <c r="H151" i="3"/>
  <c r="G152" i="3"/>
  <c r="E152" i="3" s="1"/>
  <c r="B152" i="3" s="1"/>
  <c r="H152" i="3"/>
  <c r="G153" i="3"/>
  <c r="H153" i="3"/>
  <c r="E153" i="3"/>
  <c r="B153" i="3" s="1"/>
  <c r="G154" i="3"/>
  <c r="H154" i="3"/>
  <c r="G155" i="3"/>
  <c r="H155" i="3"/>
  <c r="G156" i="3"/>
  <c r="H156" i="3"/>
  <c r="T158" i="3"/>
  <c r="G162" i="3"/>
  <c r="E162" i="3" s="1"/>
  <c r="B162" i="3" s="1"/>
  <c r="G164" i="3"/>
  <c r="E164" i="3" s="1"/>
  <c r="G166" i="3"/>
  <c r="E166" i="3" s="1"/>
  <c r="B166" i="3" s="1"/>
  <c r="G212" i="3"/>
  <c r="H212" i="3"/>
  <c r="G260" i="3"/>
  <c r="H260" i="3"/>
  <c r="G263" i="3"/>
  <c r="H263" i="3"/>
  <c r="G264" i="3"/>
  <c r="H264" i="3"/>
  <c r="G265" i="3"/>
  <c r="H265" i="3"/>
  <c r="E265" i="3" s="1"/>
  <c r="G268" i="3"/>
  <c r="H268" i="3"/>
  <c r="E268" i="3" s="1"/>
  <c r="G269" i="3"/>
  <c r="H269" i="3"/>
  <c r="G270" i="3"/>
  <c r="H270" i="3"/>
  <c r="G271" i="3"/>
  <c r="H271" i="3"/>
  <c r="G272" i="3"/>
  <c r="H272" i="3"/>
  <c r="G273" i="3"/>
  <c r="H273" i="3"/>
  <c r="G274" i="3"/>
  <c r="H274" i="3"/>
  <c r="G275" i="3"/>
  <c r="H275" i="3"/>
  <c r="G276" i="3"/>
  <c r="H276" i="3"/>
  <c r="E276" i="3" s="1"/>
  <c r="G277" i="3"/>
  <c r="H277" i="3"/>
  <c r="G278" i="3"/>
  <c r="E278" i="3" s="1"/>
  <c r="G279" i="3"/>
  <c r="H279" i="3"/>
  <c r="G280" i="3"/>
  <c r="H280" i="3"/>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F258" i="3" s="1"/>
  <c r="B258" i="3" s="1"/>
  <c r="M258" i="3"/>
  <c r="L257" i="3"/>
  <c r="M257" i="3"/>
  <c r="L256" i="3"/>
  <c r="M256" i="3"/>
  <c r="L255" i="3"/>
  <c r="M255" i="3"/>
  <c r="L254" i="3"/>
  <c r="M254" i="3"/>
  <c r="F254" i="3"/>
  <c r="B254" i="3" s="1"/>
  <c r="L253" i="3"/>
  <c r="M253" i="3"/>
  <c r="L252" i="3"/>
  <c r="M252" i="3"/>
  <c r="L251" i="3"/>
  <c r="M251" i="3"/>
  <c r="L250" i="3"/>
  <c r="M250" i="3"/>
  <c r="L249" i="3"/>
  <c r="M249" i="3"/>
  <c r="L248" i="3"/>
  <c r="M248" i="3"/>
  <c r="L247" i="3"/>
  <c r="M247" i="3"/>
  <c r="F247" i="3" s="1"/>
  <c r="B247" i="3" s="1"/>
  <c r="L246" i="3"/>
  <c r="M246" i="3"/>
  <c r="F246" i="3" s="1"/>
  <c r="B246" i="3" s="1"/>
  <c r="L245" i="3"/>
  <c r="M245" i="3"/>
  <c r="L244" i="3"/>
  <c r="M244" i="3"/>
  <c r="L243" i="3"/>
  <c r="M243" i="3"/>
  <c r="L242" i="3"/>
  <c r="M242" i="3"/>
  <c r="L241" i="3"/>
  <c r="M241" i="3"/>
  <c r="L240" i="3"/>
  <c r="M240" i="3"/>
  <c r="L239" i="3"/>
  <c r="M239" i="3"/>
  <c r="L238" i="3"/>
  <c r="M238" i="3"/>
  <c r="F238" i="3" s="1"/>
  <c r="B238" i="3" s="1"/>
  <c r="L237" i="3"/>
  <c r="M237" i="3"/>
  <c r="L236" i="3"/>
  <c r="M236" i="3"/>
  <c r="L235" i="3"/>
  <c r="M235" i="3"/>
  <c r="L234" i="3"/>
  <c r="M234" i="3"/>
  <c r="L233" i="3"/>
  <c r="M233" i="3"/>
  <c r="L232" i="3"/>
  <c r="M232" i="3"/>
  <c r="L231" i="3"/>
  <c r="M231" i="3"/>
  <c r="L230" i="3"/>
  <c r="M230" i="3"/>
  <c r="L229" i="3"/>
  <c r="M229" i="3"/>
  <c r="L228" i="3"/>
  <c r="M228" i="3"/>
  <c r="L227" i="3"/>
  <c r="F227" i="3" s="1"/>
  <c r="B227" i="3" s="1"/>
  <c r="M227" i="3"/>
  <c r="L226" i="3"/>
  <c r="F226" i="3" s="1"/>
  <c r="B226" i="3" s="1"/>
  <c r="M226" i="3"/>
  <c r="L225" i="3"/>
  <c r="M225" i="3"/>
  <c r="L224" i="3"/>
  <c r="M224" i="3"/>
  <c r="L223" i="3"/>
  <c r="M223" i="3"/>
  <c r="L222" i="3"/>
  <c r="M222" i="3"/>
  <c r="F222" i="3"/>
  <c r="B222" i="3" s="1"/>
  <c r="L221" i="3"/>
  <c r="M221" i="3"/>
  <c r="L220" i="3"/>
  <c r="M220" i="3"/>
  <c r="L219" i="3"/>
  <c r="M219" i="3"/>
  <c r="L218" i="3"/>
  <c r="M218" i="3"/>
  <c r="L217" i="3"/>
  <c r="M217" i="3"/>
  <c r="L216" i="3"/>
  <c r="M216" i="3"/>
  <c r="L215" i="3"/>
  <c r="M215" i="3"/>
  <c r="F215" i="3" s="1"/>
  <c r="B215" i="3" s="1"/>
  <c r="L214" i="3"/>
  <c r="M214" i="3"/>
  <c r="F214" i="3" s="1"/>
  <c r="B214" i="3" s="1"/>
  <c r="L213" i="3"/>
  <c r="M213" i="3"/>
  <c r="F212" i="3"/>
  <c r="F211" i="3"/>
  <c r="B211" i="3" s="1"/>
  <c r="L210" i="3"/>
  <c r="M210" i="3"/>
  <c r="L209" i="3"/>
  <c r="F209" i="3" s="1"/>
  <c r="B209" i="3" s="1"/>
  <c r="L208" i="3"/>
  <c r="F208" i="3" s="1"/>
  <c r="B208" i="3" s="1"/>
  <c r="L207" i="3"/>
  <c r="M207" i="3"/>
  <c r="L206" i="3"/>
  <c r="M206" i="3"/>
  <c r="L205" i="3"/>
  <c r="M205" i="3"/>
  <c r="L204" i="3"/>
  <c r="M204" i="3"/>
  <c r="L203" i="3"/>
  <c r="M203" i="3"/>
  <c r="L202" i="3"/>
  <c r="M202" i="3"/>
  <c r="L201" i="3"/>
  <c r="M201" i="3"/>
  <c r="L200" i="3"/>
  <c r="M200" i="3"/>
  <c r="L199" i="3"/>
  <c r="M199" i="3"/>
  <c r="B164" i="3"/>
  <c r="B79" i="3"/>
  <c r="B35" i="3"/>
  <c r="L7" i="3"/>
  <c r="F7" i="3" s="1"/>
  <c r="F4" i="3" s="1"/>
  <c r="F297"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F488" i="1" s="1"/>
  <c r="D493" i="1"/>
  <c r="C481" i="37" s="1"/>
  <c r="D498" i="1"/>
  <c r="C486" i="37" s="1"/>
  <c r="D505" i="1"/>
  <c r="C493" i="37" s="1"/>
  <c r="D510" i="1"/>
  <c r="C498" i="37" s="1"/>
  <c r="D519" i="1"/>
  <c r="C507" i="37" s="1"/>
  <c r="D522" i="1"/>
  <c r="C510" i="37" s="1"/>
  <c r="D525" i="1"/>
  <c r="D528" i="1"/>
  <c r="C516" i="37" s="1"/>
  <c r="D14" i="1"/>
  <c r="D23" i="1"/>
  <c r="F23" i="1" s="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16" i="1"/>
  <c r="C106"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19" i="1"/>
  <c r="F618" i="1"/>
  <c r="F617" i="1"/>
  <c r="F616" i="1"/>
  <c r="F615" i="1"/>
  <c r="F614" i="1"/>
  <c r="F613" i="1"/>
  <c r="F612" i="1"/>
  <c r="F611" i="1"/>
  <c r="F610" i="1"/>
  <c r="F609" i="1"/>
  <c r="F607" i="1"/>
  <c r="F605" i="1"/>
  <c r="F604" i="1"/>
  <c r="F603" i="1"/>
  <c r="F601" i="1"/>
  <c r="F600" i="1"/>
  <c r="F599" i="1"/>
  <c r="F598" i="1"/>
  <c r="F597" i="1"/>
  <c r="F595" i="1"/>
  <c r="F594" i="1"/>
  <c r="F593" i="1"/>
  <c r="F592" i="1"/>
  <c r="F591" i="1"/>
  <c r="F589" i="1"/>
  <c r="F588" i="1"/>
  <c r="F587" i="1"/>
  <c r="F586" i="1"/>
  <c r="F585" i="1"/>
  <c r="F582" i="1"/>
  <c r="F581" i="1"/>
  <c r="F580" i="1"/>
  <c r="F579" i="1"/>
  <c r="F578"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6" i="1"/>
  <c r="F485" i="1"/>
  <c r="F484" i="1"/>
  <c r="F483" i="1"/>
  <c r="F482" i="1"/>
  <c r="F480" i="1"/>
  <c r="F479" i="1"/>
  <c r="F478" i="1"/>
  <c r="F477" i="1"/>
  <c r="F476" i="1"/>
  <c r="F474" i="1"/>
  <c r="F473" i="1"/>
  <c r="F471" i="1"/>
  <c r="F470" i="1"/>
  <c r="F469" i="1"/>
  <c r="F468" i="1"/>
  <c r="F467"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2" i="1"/>
  <c r="F431" i="1"/>
  <c r="F429" i="1"/>
  <c r="F428" i="1"/>
  <c r="F427" i="1"/>
  <c r="F426" i="1"/>
  <c r="F425" i="1"/>
  <c r="D421" i="1"/>
  <c r="C410" i="37" s="1"/>
  <c r="E421" i="1"/>
  <c r="D410" i="37" s="1"/>
  <c r="F414" i="1"/>
  <c r="F413" i="1"/>
  <c r="F412" i="1"/>
  <c r="F409" i="1"/>
  <c r="F408" i="1"/>
  <c r="F407" i="1"/>
  <c r="F406"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6" i="1"/>
  <c r="F265" i="1"/>
  <c r="F264" i="1"/>
  <c r="F262" i="1"/>
  <c r="F261" i="1"/>
  <c r="F260" i="1"/>
  <c r="F259" i="1"/>
  <c r="F251" i="1"/>
  <c r="F250" i="1"/>
  <c r="F246" i="1"/>
  <c r="F244" i="1"/>
  <c r="F243" i="1"/>
  <c r="F241" i="1"/>
  <c r="F240" i="1"/>
  <c r="F239" i="1"/>
  <c r="F238" i="1"/>
  <c r="F237" i="1"/>
  <c r="F235" i="1"/>
  <c r="F234" i="1"/>
  <c r="F230" i="1"/>
  <c r="F229" i="1"/>
  <c r="F228" i="1"/>
  <c r="F226" i="1"/>
  <c r="F225" i="1"/>
  <c r="F224" i="1"/>
  <c r="F222" i="1"/>
  <c r="F221" i="1"/>
  <c r="F220" i="1"/>
  <c r="F219" i="1"/>
  <c r="F218" i="1"/>
  <c r="F217" i="1"/>
  <c r="F216" i="1"/>
  <c r="F215" i="1"/>
  <c r="F214" i="1"/>
  <c r="F213" i="1"/>
  <c r="F212" i="1"/>
  <c r="F211" i="1"/>
  <c r="F210"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7" i="1"/>
  <c r="F76" i="1"/>
  <c r="F75" i="1"/>
  <c r="F73" i="1"/>
  <c r="F72" i="1"/>
  <c r="F70" i="1"/>
  <c r="F69" i="1"/>
  <c r="F68" i="1"/>
  <c r="F67" i="1"/>
  <c r="F66" i="1"/>
  <c r="F64" i="1"/>
  <c r="F63" i="1"/>
  <c r="F62" i="1"/>
  <c r="F61" i="1"/>
  <c r="F59" i="1"/>
  <c r="F58" i="1"/>
  <c r="F57" i="1"/>
  <c r="F55" i="1"/>
  <c r="F54" i="1"/>
  <c r="F53" i="1"/>
  <c r="F52" i="1"/>
  <c r="F51" i="1"/>
  <c r="F49" i="1"/>
  <c r="F48" i="1"/>
  <c r="F47" i="1"/>
  <c r="F45" i="1"/>
  <c r="F44" i="1"/>
  <c r="F43" i="1"/>
  <c r="F42" i="1"/>
  <c r="F41" i="1"/>
  <c r="F40" i="1"/>
  <c r="F39" i="1"/>
  <c r="F38" i="1"/>
  <c r="F37" i="1"/>
  <c r="F36" i="1"/>
  <c r="F35" i="1"/>
  <c r="F34" i="1"/>
  <c r="F33" i="1"/>
  <c r="F32" i="1"/>
  <c r="F31" i="1"/>
  <c r="F30" i="1"/>
  <c r="F28" i="1"/>
  <c r="F27" i="1"/>
  <c r="F26" i="1"/>
  <c r="F25" i="1"/>
  <c r="F24"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4" i="36"/>
  <c r="F123" i="36"/>
  <c r="F120" i="36"/>
  <c r="F119" i="36"/>
  <c r="F118" i="36"/>
  <c r="F117" i="36"/>
  <c r="F116" i="36"/>
  <c r="F115" i="36"/>
  <c r="F113" i="36"/>
  <c r="F112" i="36"/>
  <c r="F111" i="36"/>
  <c r="F110" i="36"/>
  <c r="F109" i="36"/>
  <c r="F108" i="36"/>
  <c r="F107" i="36"/>
  <c r="F105" i="36"/>
  <c r="F104" i="36"/>
  <c r="F103" i="36"/>
  <c r="F102"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K55" i="42"/>
  <c r="F50" i="36"/>
  <c r="F43" i="36"/>
  <c r="F29" i="36"/>
  <c r="F97" i="36"/>
  <c r="G1467" i="37" l="1"/>
  <c r="H1467" i="37"/>
  <c r="G1403" i="37"/>
  <c r="H1403" i="37"/>
  <c r="G1346" i="37"/>
  <c r="H1346" i="37"/>
  <c r="G1222" i="37"/>
  <c r="H1222" i="37"/>
  <c r="G1197" i="37"/>
  <c r="H1197" i="37"/>
  <c r="G1191" i="37"/>
  <c r="H1191" i="37"/>
  <c r="G1165" i="37"/>
  <c r="H1165" i="37"/>
  <c r="G1161" i="37"/>
  <c r="H1161" i="37"/>
  <c r="G1155" i="37"/>
  <c r="H1155" i="37"/>
  <c r="G1150" i="37"/>
  <c r="H1150" i="37"/>
  <c r="G1148" i="37"/>
  <c r="H1148" i="37"/>
  <c r="G1144" i="37"/>
  <c r="H1144" i="37"/>
  <c r="G1141" i="37"/>
  <c r="H1141" i="37"/>
  <c r="G1115" i="37"/>
  <c r="H1115" i="37"/>
  <c r="G1113" i="37"/>
  <c r="H1113" i="37"/>
  <c r="G1108" i="37"/>
  <c r="H1108" i="37"/>
  <c r="G1102" i="37"/>
  <c r="H1102" i="37"/>
  <c r="G1100" i="37"/>
  <c r="H1100" i="37"/>
  <c r="G1098" i="37"/>
  <c r="H1098" i="37"/>
  <c r="G1068" i="37"/>
  <c r="H1068" i="37"/>
  <c r="G1060" i="37"/>
  <c r="H1060" i="37"/>
  <c r="G1046" i="37"/>
  <c r="H1046" i="37"/>
  <c r="G1024" i="37"/>
  <c r="H1024" i="37"/>
  <c r="G1014" i="37"/>
  <c r="H1014" i="37"/>
  <c r="G988" i="37"/>
  <c r="F46" i="36"/>
  <c r="B7" i="1"/>
  <c r="F101" i="36"/>
  <c r="F125" i="36"/>
  <c r="F129" i="36"/>
  <c r="F46" i="1"/>
  <c r="F80" i="1"/>
  <c r="F138" i="1"/>
  <c r="F161" i="1"/>
  <c r="F185" i="1"/>
  <c r="F205" i="1"/>
  <c r="F236" i="1"/>
  <c r="F242" i="1"/>
  <c r="F249" i="1"/>
  <c r="F269" i="1"/>
  <c r="F386" i="1"/>
  <c r="F420" i="1"/>
  <c r="F433" i="1"/>
  <c r="F466" i="1"/>
  <c r="F472" i="1"/>
  <c r="F481" i="1"/>
  <c r="F602" i="1"/>
  <c r="D147" i="1"/>
  <c r="C137" i="37" s="1"/>
  <c r="D399" i="1"/>
  <c r="C388" i="37" s="1"/>
  <c r="D151" i="27"/>
  <c r="F154" i="27"/>
  <c r="D203" i="27"/>
  <c r="F221" i="27"/>
  <c r="F231" i="27"/>
  <c r="D254" i="27"/>
  <c r="C1219" i="37" s="1"/>
  <c r="F255" i="27"/>
  <c r="E45" i="33"/>
  <c r="D1457" i="37" s="1"/>
  <c r="H1389" i="37"/>
  <c r="F204" i="3"/>
  <c r="B204" i="3" s="1"/>
  <c r="F205" i="3"/>
  <c r="B205" i="3" s="1"/>
  <c r="F210" i="3"/>
  <c r="B210" i="3" s="1"/>
  <c r="F230" i="3"/>
  <c r="B230" i="3" s="1"/>
  <c r="F231" i="3"/>
  <c r="B231" i="3" s="1"/>
  <c r="F242" i="3"/>
  <c r="B242" i="3" s="1"/>
  <c r="F243" i="3"/>
  <c r="B243" i="3" s="1"/>
  <c r="E279" i="3"/>
  <c r="E275" i="3"/>
  <c r="B275" i="3" s="1"/>
  <c r="E272" i="3"/>
  <c r="E270" i="3"/>
  <c r="E269" i="3"/>
  <c r="E145" i="3"/>
  <c r="B145" i="3" s="1"/>
  <c r="E142" i="3"/>
  <c r="B142" i="3" s="1"/>
  <c r="E138" i="3"/>
  <c r="B138" i="3" s="1"/>
  <c r="E129" i="3"/>
  <c r="B129" i="3" s="1"/>
  <c r="E127" i="3"/>
  <c r="B127" i="3" s="1"/>
  <c r="E126" i="3"/>
  <c r="B126" i="3" s="1"/>
  <c r="E109" i="3"/>
  <c r="B109" i="3" s="1"/>
  <c r="E106" i="3"/>
  <c r="B106" i="3" s="1"/>
  <c r="E97" i="3"/>
  <c r="B97" i="3" s="1"/>
  <c r="E95" i="3"/>
  <c r="B95" i="3" s="1"/>
  <c r="E94" i="3"/>
  <c r="B94" i="3" s="1"/>
  <c r="E77" i="3"/>
  <c r="B77" i="3" s="1"/>
  <c r="E74" i="3"/>
  <c r="B74" i="3" s="1"/>
  <c r="E65" i="3"/>
  <c r="B65" i="3" s="1"/>
  <c r="E62" i="3"/>
  <c r="B62" i="3" s="1"/>
  <c r="E53" i="3"/>
  <c r="B53" i="3" s="1"/>
  <c r="E49" i="3"/>
  <c r="B49" i="3" s="1"/>
  <c r="E34" i="3"/>
  <c r="B34" i="3" s="1"/>
  <c r="L296" i="3"/>
  <c r="F296" i="3" s="1"/>
  <c r="G1009" i="37"/>
  <c r="G987" i="37"/>
  <c r="G592" i="37"/>
  <c r="G563" i="37"/>
  <c r="G533" i="37"/>
  <c r="G531" i="37"/>
  <c r="G485" i="37"/>
  <c r="G483" i="37"/>
  <c r="G471" i="37"/>
  <c r="G459" i="37"/>
  <c r="G453" i="37"/>
  <c r="G265" i="37"/>
  <c r="G253" i="37"/>
  <c r="G251" i="37"/>
  <c r="G249" i="37"/>
  <c r="G237" i="37"/>
  <c r="G231" i="37"/>
  <c r="G221" i="37"/>
  <c r="G219" i="37"/>
  <c r="G207" i="37"/>
  <c r="G205" i="37"/>
  <c r="G203" i="37"/>
  <c r="G201" i="37"/>
  <c r="G163" i="37"/>
  <c r="G135" i="37"/>
  <c r="G133" i="37"/>
  <c r="G1561" i="37"/>
  <c r="G1559" i="37"/>
  <c r="G1548" i="37"/>
  <c r="G1540" i="37"/>
  <c r="G1539" i="37"/>
  <c r="G1519" i="37"/>
  <c r="G1004" i="37"/>
  <c r="G1002" i="37"/>
  <c r="G986" i="37"/>
  <c r="G593" i="37"/>
  <c r="G591" i="37"/>
  <c r="H569" i="37"/>
  <c r="G564" i="37"/>
  <c r="G266" i="37"/>
  <c r="G264" i="37"/>
  <c r="G252" i="37"/>
  <c r="G250" i="37"/>
  <c r="G238" i="37"/>
  <c r="G236" i="37"/>
  <c r="G230" i="37"/>
  <c r="G220" i="37"/>
  <c r="G218" i="37"/>
  <c r="G206" i="37"/>
  <c r="G204" i="37"/>
  <c r="G202" i="37"/>
  <c r="G166" i="37"/>
  <c r="G136" i="37"/>
  <c r="G134" i="37"/>
  <c r="G560" i="37"/>
  <c r="G540" i="37"/>
  <c r="G538" i="37"/>
  <c r="G536" i="37"/>
  <c r="G532" i="37"/>
  <c r="G530" i="37"/>
  <c r="G522" i="37"/>
  <c r="H511" i="37"/>
  <c r="H509" i="37"/>
  <c r="H495" i="37"/>
  <c r="G492" i="37"/>
  <c r="G490" i="37"/>
  <c r="G488" i="37"/>
  <c r="G484" i="37"/>
  <c r="G482" i="37"/>
  <c r="G474" i="37"/>
  <c r="G470" i="37"/>
  <c r="G462" i="37"/>
  <c r="G458" i="37"/>
  <c r="G452" i="37"/>
  <c r="G442" i="37"/>
  <c r="G420" i="37"/>
  <c r="G398" i="37"/>
  <c r="G396" i="37"/>
  <c r="G358" i="37"/>
  <c r="G354" i="37"/>
  <c r="G350" i="37"/>
  <c r="G279" i="37"/>
  <c r="G277" i="37"/>
  <c r="G275" i="37"/>
  <c r="G272" i="37"/>
  <c r="G270" i="37"/>
  <c r="G257" i="37"/>
  <c r="G243" i="37"/>
  <c r="G240" i="37"/>
  <c r="H233" i="37"/>
  <c r="G224" i="37"/>
  <c r="G165" i="37"/>
  <c r="G159" i="37"/>
  <c r="G98" i="37"/>
  <c r="G96" i="37"/>
  <c r="G94" i="37"/>
  <c r="G92" i="37"/>
  <c r="G82" i="37"/>
  <c r="G80" i="37"/>
  <c r="H63" i="37"/>
  <c r="H34" i="37"/>
  <c r="H28" i="37"/>
  <c r="H15" i="37"/>
  <c r="H10" i="37"/>
  <c r="H9" i="37"/>
  <c r="H6" i="37"/>
  <c r="H5" i="37"/>
  <c r="G1496" i="37"/>
  <c r="G1495" i="37"/>
  <c r="H328" i="37"/>
  <c r="H304" i="37"/>
  <c r="H195" i="37"/>
  <c r="H1357" i="37"/>
  <c r="F200" i="3"/>
  <c r="B200" i="3" s="1"/>
  <c r="F218" i="3"/>
  <c r="B218" i="3" s="1"/>
  <c r="F219" i="3"/>
  <c r="B219" i="3" s="1"/>
  <c r="F223" i="3"/>
  <c r="B223" i="3" s="1"/>
  <c r="F234" i="3"/>
  <c r="B234" i="3" s="1"/>
  <c r="F235" i="3"/>
  <c r="B235" i="3" s="1"/>
  <c r="F239" i="3"/>
  <c r="B239" i="3" s="1"/>
  <c r="F250" i="3"/>
  <c r="B250" i="3" s="1"/>
  <c r="F251" i="3"/>
  <c r="B251" i="3" s="1"/>
  <c r="H41" i="37"/>
  <c r="H19" i="37"/>
  <c r="D13" i="1"/>
  <c r="C3" i="37" s="1"/>
  <c r="G223" i="37"/>
  <c r="F69" i="27"/>
  <c r="D139" i="27"/>
  <c r="C1104" i="37" s="1"/>
  <c r="F140" i="27"/>
  <c r="E187" i="27"/>
  <c r="D1152" i="37" s="1"/>
  <c r="F188" i="27"/>
  <c r="F261" i="3"/>
  <c r="F288" i="3"/>
  <c r="B279" i="3"/>
  <c r="B272" i="3"/>
  <c r="B269" i="3"/>
  <c r="B265" i="3"/>
  <c r="I1444" i="37"/>
  <c r="I1430" i="37"/>
  <c r="I1428" i="37"/>
  <c r="G1410" i="37"/>
  <c r="G1408" i="37"/>
  <c r="G1394" i="37"/>
  <c r="G1392" i="37"/>
  <c r="G1390" i="37"/>
  <c r="G1379" i="37"/>
  <c r="G1377" i="37"/>
  <c r="G1375" i="37"/>
  <c r="G1373" i="37"/>
  <c r="G1355" i="37"/>
  <c r="G1353" i="37"/>
  <c r="G1351" i="37"/>
  <c r="G1349" i="37"/>
  <c r="G1329" i="37"/>
  <c r="G1313" i="37"/>
  <c r="G1289" i="37"/>
  <c r="G1126" i="37"/>
  <c r="G1124" i="37"/>
  <c r="G1122" i="37"/>
  <c r="G1120" i="37"/>
  <c r="G1118" i="37"/>
  <c r="G1094" i="37"/>
  <c r="G1092" i="37"/>
  <c r="G1090" i="37"/>
  <c r="G1086" i="37"/>
  <c r="G1082" i="37"/>
  <c r="G1078" i="37"/>
  <c r="G1038" i="37"/>
  <c r="G1032" i="37"/>
  <c r="G985" i="37"/>
  <c r="G981" i="37"/>
  <c r="G973" i="37"/>
  <c r="G969" i="37"/>
  <c r="G965" i="37"/>
  <c r="G961" i="37"/>
  <c r="G957" i="37"/>
  <c r="G953" i="37"/>
  <c r="G949" i="37"/>
  <c r="G945" i="37"/>
  <c r="G941" i="37"/>
  <c r="G937" i="37"/>
  <c r="G933" i="37"/>
  <c r="G929" i="37"/>
  <c r="G925" i="37"/>
  <c r="G921" i="37"/>
  <c r="G917" i="37"/>
  <c r="G913" i="37"/>
  <c r="G909" i="37"/>
  <c r="G905" i="37"/>
  <c r="G901" i="37"/>
  <c r="G897" i="37"/>
  <c r="G893" i="37"/>
  <c r="G889" i="37"/>
  <c r="G885" i="37"/>
  <c r="G881" i="37"/>
  <c r="G877" i="37"/>
  <c r="G873" i="37"/>
  <c r="G869" i="37"/>
  <c r="G865" i="37"/>
  <c r="G861" i="37"/>
  <c r="G857" i="37"/>
  <c r="G853" i="37"/>
  <c r="G849" i="37"/>
  <c r="G845" i="37"/>
  <c r="G841" i="37"/>
  <c r="G837" i="37"/>
  <c r="G833" i="37"/>
  <c r="G829" i="37"/>
  <c r="G825" i="37"/>
  <c r="G821" i="37"/>
  <c r="G817" i="37"/>
  <c r="G813" i="37"/>
  <c r="G809" i="37"/>
  <c r="G805" i="37"/>
  <c r="G801" i="37"/>
  <c r="G797" i="37"/>
  <c r="G793" i="37"/>
  <c r="G789" i="37"/>
  <c r="G785" i="37"/>
  <c r="F255" i="3"/>
  <c r="B255" i="3" s="1"/>
  <c r="E283" i="3"/>
  <c r="B283" i="3" s="1"/>
  <c r="E277" i="3"/>
  <c r="B277" i="3" s="1"/>
  <c r="E273" i="3"/>
  <c r="B273" i="3" s="1"/>
  <c r="E264" i="3"/>
  <c r="B264" i="3" s="1"/>
  <c r="E155" i="3"/>
  <c r="B155" i="3" s="1"/>
  <c r="E154" i="3"/>
  <c r="B154" i="3" s="1"/>
  <c r="E150" i="3"/>
  <c r="B150" i="3" s="1"/>
  <c r="E144" i="3"/>
  <c r="B144" i="3" s="1"/>
  <c r="E141" i="3"/>
  <c r="B141" i="3" s="1"/>
  <c r="E137" i="3"/>
  <c r="B137" i="3" s="1"/>
  <c r="E135" i="3"/>
  <c r="B135" i="3" s="1"/>
  <c r="E134" i="3"/>
  <c r="B134" i="3" s="1"/>
  <c r="E130" i="3"/>
  <c r="B130" i="3" s="1"/>
  <c r="E121" i="3"/>
  <c r="B121" i="3" s="1"/>
  <c r="E119" i="3"/>
  <c r="B119" i="3" s="1"/>
  <c r="E118" i="3"/>
  <c r="B118" i="3" s="1"/>
  <c r="E114" i="3"/>
  <c r="B114" i="3" s="1"/>
  <c r="E105" i="3"/>
  <c r="B105" i="3" s="1"/>
  <c r="E103" i="3"/>
  <c r="B103" i="3" s="1"/>
  <c r="E102" i="3"/>
  <c r="B102" i="3" s="1"/>
  <c r="E98" i="3"/>
  <c r="B98" i="3" s="1"/>
  <c r="E89" i="3"/>
  <c r="B89" i="3" s="1"/>
  <c r="E87" i="3"/>
  <c r="B87" i="3" s="1"/>
  <c r="E86" i="3"/>
  <c r="B86" i="3" s="1"/>
  <c r="E82" i="3"/>
  <c r="B82" i="3" s="1"/>
  <c r="E73" i="3"/>
  <c r="B73" i="3" s="1"/>
  <c r="E71" i="3"/>
  <c r="B71" i="3" s="1"/>
  <c r="E70" i="3"/>
  <c r="B70" i="3" s="1"/>
  <c r="E66" i="3"/>
  <c r="B66" i="3" s="1"/>
  <c r="E45" i="3"/>
  <c r="B45" i="3" s="1"/>
  <c r="E38" i="3"/>
  <c r="B38" i="3" s="1"/>
  <c r="H1226" i="37"/>
  <c r="H1230" i="37"/>
  <c r="H1234" i="37"/>
  <c r="H1238" i="37"/>
  <c r="H1242" i="37"/>
  <c r="H1246" i="37"/>
  <c r="H1250" i="37"/>
  <c r="H1254" i="37"/>
  <c r="H1258" i="37"/>
  <c r="H1262" i="37"/>
  <c r="H1266" i="37"/>
  <c r="H1270" i="37"/>
  <c r="H1274" i="37"/>
  <c r="H1278" i="37"/>
  <c r="H1282" i="37"/>
  <c r="H1286" i="37"/>
  <c r="H1298" i="37"/>
  <c r="H1302" i="37"/>
  <c r="H1305" i="37"/>
  <c r="H1307" i="37"/>
  <c r="H1309" i="37"/>
  <c r="H1323" i="37"/>
  <c r="H1435" i="37"/>
  <c r="G1558" i="37"/>
  <c r="G1556" i="37"/>
  <c r="G1555" i="37"/>
  <c r="G1552" i="37"/>
  <c r="G1549" i="37"/>
  <c r="G1544" i="37"/>
  <c r="G1537" i="37"/>
  <c r="G1535" i="37"/>
  <c r="G1529" i="37"/>
  <c r="G1517" i="37"/>
  <c r="G1515" i="37"/>
  <c r="G1512" i="37"/>
  <c r="G1508" i="37"/>
  <c r="G1499" i="37"/>
  <c r="G1490" i="37"/>
  <c r="G1479" i="37"/>
  <c r="G1476" i="37"/>
  <c r="H1432" i="37"/>
  <c r="I1432" i="37" s="1"/>
  <c r="H1431" i="37"/>
  <c r="H1429" i="37"/>
  <c r="I1429" i="37" s="1"/>
  <c r="H1427" i="37"/>
  <c r="I1427" i="37" s="1"/>
  <c r="H1422" i="37"/>
  <c r="H1421" i="37"/>
  <c r="H1419" i="37"/>
  <c r="H1418" i="37"/>
  <c r="H1415" i="37"/>
  <c r="H1414" i="37"/>
  <c r="H1388" i="37"/>
  <c r="H1386" i="37"/>
  <c r="H1384" i="37"/>
  <c r="G1380" i="37"/>
  <c r="G1378" i="37"/>
  <c r="H1363" i="37"/>
  <c r="G1362" i="37"/>
  <c r="H1359" i="37"/>
  <c r="G1358" i="37"/>
  <c r="H1353" i="37"/>
  <c r="H1349" i="37"/>
  <c r="H1335" i="37"/>
  <c r="G1334" i="37"/>
  <c r="H1329" i="37"/>
  <c r="G1328" i="37"/>
  <c r="H1324" i="37"/>
  <c r="G1322" i="37"/>
  <c r="G1319" i="37"/>
  <c r="G1314" i="37"/>
  <c r="G1308" i="37"/>
  <c r="G1306" i="37"/>
  <c r="G1294" i="37"/>
  <c r="H1225" i="37"/>
  <c r="G1095" i="37"/>
  <c r="G1093" i="37"/>
  <c r="G1011" i="37"/>
  <c r="G1218" i="37"/>
  <c r="G1214" i="37"/>
  <c r="G1185" i="37"/>
  <c r="G1183" i="37"/>
  <c r="G1181" i="37"/>
  <c r="G1179" i="37"/>
  <c r="G1177" i="37"/>
  <c r="G1175" i="37"/>
  <c r="G1173" i="37"/>
  <c r="G1171" i="37"/>
  <c r="G1149" i="37"/>
  <c r="G1147" i="37"/>
  <c r="G1145" i="37"/>
  <c r="G1127" i="37"/>
  <c r="G1125" i="37"/>
  <c r="G1123" i="37"/>
  <c r="G1121" i="37"/>
  <c r="G1103" i="37"/>
  <c r="G1101" i="37"/>
  <c r="G1099" i="37"/>
  <c r="G1097" i="37"/>
  <c r="G1091" i="37"/>
  <c r="G1085" i="37"/>
  <c r="G1081" i="37"/>
  <c r="G1077" i="37"/>
  <c r="G1075" i="37"/>
  <c r="G1071" i="37"/>
  <c r="G1067" i="37"/>
  <c r="G1063" i="37"/>
  <c r="G1059" i="37"/>
  <c r="G1051" i="37"/>
  <c r="G1037" i="37"/>
  <c r="G1031" i="37"/>
  <c r="G1015" i="37"/>
  <c r="G1013" i="37"/>
  <c r="G1010" i="37"/>
  <c r="G1005" i="37"/>
  <c r="G1003" i="37"/>
  <c r="G1001" i="37"/>
  <c r="G999" i="37"/>
  <c r="H995" i="37"/>
  <c r="G989" i="37"/>
  <c r="G982" i="37"/>
  <c r="G976" i="37"/>
  <c r="G972" i="37"/>
  <c r="G968" i="37"/>
  <c r="G964" i="37"/>
  <c r="G960" i="37"/>
  <c r="G956" i="37"/>
  <c r="G952" i="37"/>
  <c r="G948" i="37"/>
  <c r="G944" i="37"/>
  <c r="G940" i="37"/>
  <c r="G936" i="37"/>
  <c r="G932" i="37"/>
  <c r="G928" i="37"/>
  <c r="G924" i="37"/>
  <c r="G920" i="37"/>
  <c r="G916" i="37"/>
  <c r="G912" i="37"/>
  <c r="G908" i="37"/>
  <c r="G904" i="37"/>
  <c r="G900" i="37"/>
  <c r="G896" i="37"/>
  <c r="G892" i="37"/>
  <c r="G888" i="37"/>
  <c r="G884" i="37"/>
  <c r="G880" i="37"/>
  <c r="G876" i="37"/>
  <c r="G872" i="37"/>
  <c r="G868" i="37"/>
  <c r="G864" i="37"/>
  <c r="G860" i="37"/>
  <c r="G856" i="37"/>
  <c r="G852" i="37"/>
  <c r="G848" i="37"/>
  <c r="G844" i="37"/>
  <c r="G840" i="37"/>
  <c r="G836" i="37"/>
  <c r="G832" i="37"/>
  <c r="G828" i="37"/>
  <c r="G824" i="37"/>
  <c r="G820" i="37"/>
  <c r="G816" i="37"/>
  <c r="G812" i="37"/>
  <c r="G808" i="37"/>
  <c r="G595" i="37"/>
  <c r="G588" i="37"/>
  <c r="G586" i="37"/>
  <c r="G561" i="37"/>
  <c r="G557" i="37"/>
  <c r="G555" i="37"/>
  <c r="G551" i="37"/>
  <c r="G547" i="37"/>
  <c r="G543" i="37"/>
  <c r="G539" i="37"/>
  <c r="G537" i="37"/>
  <c r="G535" i="37"/>
  <c r="G523" i="37"/>
  <c r="G517" i="37"/>
  <c r="G505" i="37"/>
  <c r="G501" i="37"/>
  <c r="G497" i="37"/>
  <c r="G491" i="37"/>
  <c r="G489" i="37"/>
  <c r="G487" i="37"/>
  <c r="G479" i="37"/>
  <c r="G473" i="37"/>
  <c r="G467" i="37"/>
  <c r="G461" i="37"/>
  <c r="G455" i="37"/>
  <c r="G425" i="37"/>
  <c r="G423" i="37"/>
  <c r="G417" i="37"/>
  <c r="G415" i="37"/>
  <c r="G781" i="37"/>
  <c r="G777" i="37"/>
  <c r="G773" i="37"/>
  <c r="G769" i="37"/>
  <c r="G765" i="37"/>
  <c r="G761" i="37"/>
  <c r="G757" i="37"/>
  <c r="G753" i="37"/>
  <c r="G749" i="37"/>
  <c r="G745" i="37"/>
  <c r="G741" i="37"/>
  <c r="G737" i="37"/>
  <c r="G733" i="37"/>
  <c r="G729" i="37"/>
  <c r="G725" i="37"/>
  <c r="G721" i="37"/>
  <c r="G717" i="37"/>
  <c r="G713" i="37"/>
  <c r="G709" i="37"/>
  <c r="G705" i="37"/>
  <c r="G701" i="37"/>
  <c r="G697" i="37"/>
  <c r="G681" i="37"/>
  <c r="G677" i="37"/>
  <c r="G673" i="37"/>
  <c r="G669" i="37"/>
  <c r="G665" i="37"/>
  <c r="G661" i="37"/>
  <c r="G657" i="37"/>
  <c r="G653" i="37"/>
  <c r="G649" i="37"/>
  <c r="G645" i="37"/>
  <c r="G604" i="37"/>
  <c r="G602" i="37"/>
  <c r="G598" i="37"/>
  <c r="G589" i="37"/>
  <c r="G587" i="37"/>
  <c r="G579" i="37"/>
  <c r="G577" i="37"/>
  <c r="G566" i="37"/>
  <c r="G556" i="37"/>
  <c r="G518" i="37"/>
  <c r="G508" i="37"/>
  <c r="G494" i="37"/>
  <c r="G424" i="37"/>
  <c r="G422" i="37"/>
  <c r="G416" i="37"/>
  <c r="G414" i="37"/>
  <c r="G330" i="37"/>
  <c r="G320" i="37"/>
  <c r="G308" i="37"/>
  <c r="G306" i="37"/>
  <c r="G300" i="37"/>
  <c r="G227" i="37"/>
  <c r="G215" i="37"/>
  <c r="G198" i="37"/>
  <c r="G196" i="37"/>
  <c r="G146" i="37"/>
  <c r="G142" i="37"/>
  <c r="G126" i="37"/>
  <c r="G122" i="37"/>
  <c r="G118" i="37"/>
  <c r="G116" i="37"/>
  <c r="G114" i="37"/>
  <c r="G110" i="37"/>
  <c r="G102" i="37"/>
  <c r="G88" i="37"/>
  <c r="G74" i="37"/>
  <c r="G72" i="37"/>
  <c r="G68" i="37"/>
  <c r="G66" i="37"/>
  <c r="G62" i="37"/>
  <c r="G60" i="37"/>
  <c r="G54" i="37"/>
  <c r="G52" i="37"/>
  <c r="G48" i="37"/>
  <c r="G44" i="37"/>
  <c r="G30" i="37"/>
  <c r="G26" i="37"/>
  <c r="G24" i="37"/>
  <c r="G20" i="37"/>
  <c r="G18" i="37"/>
  <c r="G14" i="37"/>
  <c r="G12" i="37"/>
  <c r="G8" i="37"/>
  <c r="G449" i="37"/>
  <c r="G445" i="37"/>
  <c r="G441" i="37"/>
  <c r="G437" i="37"/>
  <c r="G431" i="37"/>
  <c r="G427" i="37"/>
  <c r="G419" i="37"/>
  <c r="G401" i="37"/>
  <c r="G397" i="37"/>
  <c r="G395" i="37"/>
  <c r="G393" i="37"/>
  <c r="G391" i="37"/>
  <c r="G387" i="37"/>
  <c r="G381" i="37"/>
  <c r="G373" i="37"/>
  <c r="G367" i="37"/>
  <c r="G363" i="37"/>
  <c r="G357" i="37"/>
  <c r="G353" i="37"/>
  <c r="G349" i="37"/>
  <c r="G347" i="37"/>
  <c r="G341" i="37"/>
  <c r="G339" i="37"/>
  <c r="G333" i="37"/>
  <c r="G329" i="37"/>
  <c r="G327" i="37"/>
  <c r="G315" i="37"/>
  <c r="G311" i="37"/>
  <c r="G307" i="37"/>
  <c r="G305" i="37"/>
  <c r="G294" i="37"/>
  <c r="G289" i="37"/>
  <c r="G285" i="37"/>
  <c r="G278" i="37"/>
  <c r="G276" i="37"/>
  <c r="G274" i="37"/>
  <c r="G271" i="37"/>
  <c r="G269" i="37"/>
  <c r="G256" i="37"/>
  <c r="G241" i="37"/>
  <c r="G234" i="37"/>
  <c r="G228" i="37"/>
  <c r="G225" i="37"/>
  <c r="G216" i="37"/>
  <c r="G199" i="37"/>
  <c r="G197" i="37"/>
  <c r="G173" i="37"/>
  <c r="G164" i="37"/>
  <c r="G160" i="37"/>
  <c r="G158" i="37"/>
  <c r="G153" i="37"/>
  <c r="G145" i="37"/>
  <c r="G141" i="37"/>
  <c r="G121" i="37"/>
  <c r="G113" i="37"/>
  <c r="G111" i="37"/>
  <c r="G103" i="37"/>
  <c r="G97" i="37"/>
  <c r="G95" i="37"/>
  <c r="G93" i="37"/>
  <c r="G87" i="37"/>
  <c r="G83" i="37"/>
  <c r="G81" i="37"/>
  <c r="G79" i="37"/>
  <c r="G77" i="37"/>
  <c r="G71" i="37"/>
  <c r="G69" i="37"/>
  <c r="G59" i="37"/>
  <c r="G57" i="37"/>
  <c r="G51" i="37"/>
  <c r="G49" i="37"/>
  <c r="G45" i="37"/>
  <c r="G37" i="37"/>
  <c r="G35" i="37"/>
  <c r="G23" i="37"/>
  <c r="G17" i="37"/>
  <c r="H173" i="3"/>
  <c r="G1468" i="37"/>
  <c r="H1409" i="37"/>
  <c r="F247" i="27"/>
  <c r="G1203" i="37"/>
  <c r="E235" i="27"/>
  <c r="D1200" i="37" s="1"/>
  <c r="E280" i="3"/>
  <c r="B280" i="3" s="1"/>
  <c r="G1129" i="37"/>
  <c r="G1028" i="37"/>
  <c r="F201" i="3"/>
  <c r="B201" i="3" s="1"/>
  <c r="E30" i="3"/>
  <c r="B30" i="3" s="1"/>
  <c r="H698" i="37"/>
  <c r="H694" i="37"/>
  <c r="H690" i="37"/>
  <c r="E41" i="3"/>
  <c r="B41" i="3" s="1"/>
  <c r="H666" i="37"/>
  <c r="E33" i="3"/>
  <c r="B33" i="3" s="1"/>
  <c r="H640" i="37"/>
  <c r="G260" i="37"/>
  <c r="E57" i="3"/>
  <c r="B57" i="3" s="1"/>
  <c r="G210" i="37"/>
  <c r="G191" i="37"/>
  <c r="E46" i="3"/>
  <c r="B46" i="3" s="1"/>
  <c r="G187" i="37"/>
  <c r="G185" i="37"/>
  <c r="G181" i="37"/>
  <c r="G177" i="37"/>
  <c r="G117" i="37"/>
  <c r="H76" i="37"/>
  <c r="H73" i="37"/>
  <c r="E29" i="3"/>
  <c r="B29" i="3" s="1"/>
  <c r="G1406" i="37"/>
  <c r="G1216" i="37"/>
  <c r="F236" i="27"/>
  <c r="G1151" i="37"/>
  <c r="G1146" i="37"/>
  <c r="G1136" i="37"/>
  <c r="G1055" i="37"/>
  <c r="G1054" i="37"/>
  <c r="G1047" i="37"/>
  <c r="D75" i="27"/>
  <c r="C1040" i="37" s="1"/>
  <c r="F76" i="27"/>
  <c r="G1043" i="37"/>
  <c r="G1026" i="37"/>
  <c r="F58" i="27"/>
  <c r="G1025" i="37"/>
  <c r="G1018" i="37"/>
  <c r="G995" i="37"/>
  <c r="G991" i="37"/>
  <c r="G693" i="37"/>
  <c r="G689" i="37"/>
  <c r="G685" i="37"/>
  <c r="H641" i="37"/>
  <c r="G639" i="37"/>
  <c r="G379" i="37"/>
  <c r="G368" i="37"/>
  <c r="G364" i="37"/>
  <c r="G268" i="37"/>
  <c r="G255" i="37"/>
  <c r="D204" i="1"/>
  <c r="C194" i="37" s="1"/>
  <c r="G190" i="37"/>
  <c r="G184" i="37"/>
  <c r="G180" i="37"/>
  <c r="G176" i="37"/>
  <c r="G174" i="37"/>
  <c r="G170" i="37"/>
  <c r="G169" i="37"/>
  <c r="D160" i="1"/>
  <c r="G154" i="37"/>
  <c r="G130" i="37"/>
  <c r="G78" i="37"/>
  <c r="G56" i="37"/>
  <c r="E260" i="3"/>
  <c r="F292" i="3"/>
  <c r="I14" i="3"/>
  <c r="G1557" i="37"/>
  <c r="H1481" i="37"/>
  <c r="G1481" i="37"/>
  <c r="F73" i="36"/>
  <c r="F114" i="36"/>
  <c r="F106" i="36"/>
  <c r="F137" i="36"/>
  <c r="F65" i="1"/>
  <c r="F227" i="1"/>
  <c r="F291" i="1"/>
  <c r="F421" i="1"/>
  <c r="F430" i="1"/>
  <c r="F522" i="1"/>
  <c r="F577" i="1"/>
  <c r="F590" i="1"/>
  <c r="F608" i="1"/>
  <c r="F620" i="1"/>
  <c r="E141" i="1"/>
  <c r="D131" i="37" s="1"/>
  <c r="H273" i="37"/>
  <c r="E257" i="1"/>
  <c r="D247" i="37" s="1"/>
  <c r="D134" i="1"/>
  <c r="D518" i="1"/>
  <c r="C506" i="37" s="1"/>
  <c r="G481" i="37"/>
  <c r="D223" i="1"/>
  <c r="D628" i="1"/>
  <c r="F51" i="27"/>
  <c r="D84" i="27"/>
  <c r="C1049" i="37" s="1"/>
  <c r="G1089" i="37"/>
  <c r="F131" i="27"/>
  <c r="E96" i="36"/>
  <c r="D1371" i="37" s="1"/>
  <c r="D96" i="36"/>
  <c r="E42" i="36"/>
  <c r="D1317" i="37" s="1"/>
  <c r="D42" i="36"/>
  <c r="E12" i="36"/>
  <c r="D12" i="36"/>
  <c r="C1287" i="37" s="1"/>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B276" i="3"/>
  <c r="B270" i="3"/>
  <c r="B268" i="3"/>
  <c r="E63" i="3"/>
  <c r="B63" i="3" s="1"/>
  <c r="E55" i="3"/>
  <c r="B55" i="3" s="1"/>
  <c r="E47" i="3"/>
  <c r="B47" i="3" s="1"/>
  <c r="E39" i="3"/>
  <c r="B39" i="3" s="1"/>
  <c r="E31" i="3"/>
  <c r="B31" i="3" s="1"/>
  <c r="G1398" i="37"/>
  <c r="H1398" i="37"/>
  <c r="G5" i="3"/>
  <c r="E5" i="3" s="1"/>
  <c r="B5" i="3" s="1"/>
  <c r="H398" i="37"/>
  <c r="H1399" i="37"/>
  <c r="G1399" i="37"/>
  <c r="D424" i="1"/>
  <c r="D18" i="27"/>
  <c r="C983" i="37" s="1"/>
  <c r="D92" i="27"/>
  <c r="C1057" i="37" s="1"/>
  <c r="H1295" i="37"/>
  <c r="D13" i="30"/>
  <c r="C1469" i="37" s="1"/>
  <c r="H1469" i="37" s="1"/>
  <c r="F13" i="36"/>
  <c r="F61" i="36"/>
  <c r="F82" i="36"/>
  <c r="F122" i="36"/>
  <c r="F71" i="1"/>
  <c r="F196" i="1"/>
  <c r="F351" i="1"/>
  <c r="F405" i="1"/>
  <c r="F510" i="1"/>
  <c r="F528" i="1"/>
  <c r="F584" i="1"/>
  <c r="F632" i="1"/>
  <c r="E314" i="1"/>
  <c r="D303" i="37" s="1"/>
  <c r="E532" i="1"/>
  <c r="D520" i="37" s="1"/>
  <c r="D647" i="1"/>
  <c r="C635" i="37" s="1"/>
  <c r="D347" i="1"/>
  <c r="C336" i="37" s="1"/>
  <c r="D302" i="1"/>
  <c r="H64" i="37"/>
  <c r="H50" i="37"/>
  <c r="G179" i="3"/>
  <c r="E179" i="3" s="1"/>
  <c r="B179" i="3" s="1"/>
  <c r="D462" i="1"/>
  <c r="H162" i="37"/>
  <c r="G541" i="37"/>
  <c r="E92" i="27"/>
  <c r="D1058" i="37"/>
  <c r="E123" i="27"/>
  <c r="D1088" i="37" s="1"/>
  <c r="E175" i="27"/>
  <c r="D1140" i="37" s="1"/>
  <c r="F195" i="27"/>
  <c r="F239" i="27"/>
  <c r="D13" i="33"/>
  <c r="C1425" i="37" s="1"/>
  <c r="D136" i="36"/>
  <c r="C1411" i="37" s="1"/>
  <c r="D30" i="30"/>
  <c r="C1486" i="37" s="1"/>
  <c r="G1486" i="37" s="1"/>
  <c r="K59" i="42"/>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E285" i="3"/>
  <c r="B285" i="3" s="1"/>
  <c r="E274" i="3"/>
  <c r="B274" i="3" s="1"/>
  <c r="E263" i="3"/>
  <c r="B263" i="3" s="1"/>
  <c r="E151" i="3"/>
  <c r="B151" i="3" s="1"/>
  <c r="E143" i="3"/>
  <c r="B143" i="3" s="1"/>
  <c r="E136" i="3"/>
  <c r="B136" i="3" s="1"/>
  <c r="E131" i="3"/>
  <c r="B131" i="3" s="1"/>
  <c r="E128" i="3"/>
  <c r="B128" i="3" s="1"/>
  <c r="E123" i="3"/>
  <c r="B123" i="3" s="1"/>
  <c r="E120" i="3"/>
  <c r="B120" i="3" s="1"/>
  <c r="E115" i="3"/>
  <c r="B115" i="3" s="1"/>
  <c r="E112" i="3"/>
  <c r="B112" i="3" s="1"/>
  <c r="E107" i="3"/>
  <c r="B107" i="3" s="1"/>
  <c r="E104" i="3"/>
  <c r="B104" i="3" s="1"/>
  <c r="E99" i="3"/>
  <c r="B99" i="3" s="1"/>
  <c r="E96" i="3"/>
  <c r="B96" i="3" s="1"/>
  <c r="E91" i="3"/>
  <c r="B91" i="3" s="1"/>
  <c r="E88" i="3"/>
  <c r="B88" i="3" s="1"/>
  <c r="E83" i="3"/>
  <c r="B83" i="3" s="1"/>
  <c r="E75" i="3"/>
  <c r="B75" i="3" s="1"/>
  <c r="E67" i="3"/>
  <c r="B67" i="3" s="1"/>
  <c r="E59" i="3"/>
  <c r="B59" i="3" s="1"/>
  <c r="E51" i="3"/>
  <c r="B51" i="3" s="1"/>
  <c r="E43" i="3"/>
  <c r="B43" i="3" s="1"/>
  <c r="H240" i="37"/>
  <c r="H474" i="37"/>
  <c r="H490" i="37"/>
  <c r="G1477" i="37"/>
  <c r="H1477" i="37"/>
  <c r="G1447" i="37"/>
  <c r="H1447" i="37"/>
  <c r="G1437" i="37"/>
  <c r="H1437" i="37"/>
  <c r="I1431" i="37"/>
  <c r="G1401" i="37"/>
  <c r="H1401" i="37"/>
  <c r="H1549" i="37"/>
  <c r="G1553" i="37"/>
  <c r="G1545" i="37"/>
  <c r="G1533" i="37"/>
  <c r="G1525" i="37"/>
  <c r="G1513" i="37"/>
  <c r="G1509" i="37"/>
  <c r="G1507" i="37"/>
  <c r="G1500" i="37"/>
  <c r="G1487" i="37"/>
  <c r="G1438" i="37"/>
  <c r="I1438" i="37" s="1"/>
  <c r="G1434" i="37"/>
  <c r="I1434" i="37" s="1"/>
  <c r="G1407" i="37"/>
  <c r="G1402" i="37"/>
  <c r="G1393" i="37"/>
  <c r="G1369" i="37"/>
  <c r="G1365" i="37"/>
  <c r="H1365" i="37"/>
  <c r="G1356" i="37"/>
  <c r="G1352" i="37"/>
  <c r="G1347" i="37"/>
  <c r="G1341" i="37"/>
  <c r="G1337" i="37"/>
  <c r="G1324" i="37"/>
  <c r="G1301" i="37"/>
  <c r="G1297" i="37"/>
  <c r="G1285" i="37"/>
  <c r="G1281" i="37"/>
  <c r="G1277" i="37"/>
  <c r="G1273" i="37"/>
  <c r="G1269" i="37"/>
  <c r="G1265" i="37"/>
  <c r="G1261" i="37"/>
  <c r="G1257" i="37"/>
  <c r="G1253" i="37"/>
  <c r="G1249" i="37"/>
  <c r="G1245" i="37"/>
  <c r="G1241" i="37"/>
  <c r="G1237" i="37"/>
  <c r="G1233" i="37"/>
  <c r="G1229" i="37"/>
  <c r="G1225" i="37"/>
  <c r="G1221" i="37"/>
  <c r="G1194" i="37"/>
  <c r="G1190" i="37"/>
  <c r="G1164" i="37"/>
  <c r="G1137" i="37"/>
  <c r="G1117" i="37"/>
  <c r="G1111" i="37"/>
  <c r="G1107" i="37"/>
  <c r="G1497" i="37"/>
  <c r="I1435" i="37"/>
  <c r="G1344" i="37"/>
  <c r="H1344" i="37"/>
  <c r="H1439" i="37"/>
  <c r="I1439" i="37" s="1"/>
  <c r="G1494" i="37"/>
  <c r="G1440" i="37"/>
  <c r="H1440" i="37"/>
  <c r="G1436" i="37"/>
  <c r="H1436" i="37"/>
  <c r="G1409" i="37"/>
  <c r="G1405" i="37"/>
  <c r="G1395" i="37"/>
  <c r="G1087" i="37"/>
  <c r="G1083" i="37"/>
  <c r="G1079" i="37"/>
  <c r="G1035" i="37"/>
  <c r="G1033" i="37"/>
  <c r="G1029" i="37"/>
  <c r="G974" i="37"/>
  <c r="G970" i="37"/>
  <c r="G966" i="37"/>
  <c r="G962" i="37"/>
  <c r="G958" i="37"/>
  <c r="G954" i="37"/>
  <c r="G950" i="37"/>
  <c r="G946" i="37"/>
  <c r="G942" i="37"/>
  <c r="G938" i="37"/>
  <c r="G934" i="37"/>
  <c r="G930" i="37"/>
  <c r="G926" i="37"/>
  <c r="G922"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G826" i="37"/>
  <c r="G822" i="37"/>
  <c r="G818" i="37"/>
  <c r="G814" i="37"/>
  <c r="G810" i="37"/>
  <c r="G806" i="37"/>
  <c r="G802" i="37"/>
  <c r="G798" i="37"/>
  <c r="G794" i="37"/>
  <c r="G790" i="37"/>
  <c r="G786" i="37"/>
  <c r="G782" i="37"/>
  <c r="G778" i="37"/>
  <c r="G774" i="37"/>
  <c r="G770" i="37"/>
  <c r="G766" i="37"/>
  <c r="G762" i="37"/>
  <c r="G758" i="37"/>
  <c r="G754" i="37"/>
  <c r="G750" i="37"/>
  <c r="G746" i="37"/>
  <c r="G742" i="37"/>
  <c r="G738" i="37"/>
  <c r="G734" i="37"/>
  <c r="G730" i="37"/>
  <c r="G726" i="37"/>
  <c r="G722" i="37"/>
  <c r="G718" i="37"/>
  <c r="G714" i="37"/>
  <c r="G710" i="37"/>
  <c r="G706" i="37"/>
  <c r="G702" i="37"/>
  <c r="G698" i="37"/>
  <c r="G694" i="37"/>
  <c r="G690" i="37"/>
  <c r="G686" i="37"/>
  <c r="G682" i="37"/>
  <c r="G678" i="37"/>
  <c r="G674" i="37"/>
  <c r="G670" i="37"/>
  <c r="G1391" i="37"/>
  <c r="G1389" i="37"/>
  <c r="G1374" i="37"/>
  <c r="G1354" i="37"/>
  <c r="G1350" i="37"/>
  <c r="G1345" i="37"/>
  <c r="G1135" i="37"/>
  <c r="G1130" i="37"/>
  <c r="G1114" i="37"/>
  <c r="G1084" i="37"/>
  <c r="G1080" i="37"/>
  <c r="G1036" i="37"/>
  <c r="G1030" i="37"/>
  <c r="G1021" i="37"/>
  <c r="G1017" i="37"/>
  <c r="G998" i="37"/>
  <c r="G994" i="37"/>
  <c r="G975" i="37"/>
  <c r="G971" i="37"/>
  <c r="G967" i="37"/>
  <c r="G963" i="37"/>
  <c r="G959" i="37"/>
  <c r="G955" i="37"/>
  <c r="G951" i="37"/>
  <c r="G947" i="37"/>
  <c r="G943" i="37"/>
  <c r="G939" i="37"/>
  <c r="G935" i="37"/>
  <c r="G931" i="37"/>
  <c r="G927" i="37"/>
  <c r="G923" i="37"/>
  <c r="G919" i="37"/>
  <c r="G915" i="37"/>
  <c r="G911" i="37"/>
  <c r="G907" i="37"/>
  <c r="G903" i="37"/>
  <c r="G899" i="37"/>
  <c r="G895" i="37"/>
  <c r="G891" i="37"/>
  <c r="G887" i="37"/>
  <c r="G883" i="37"/>
  <c r="G879" i="37"/>
  <c r="G875" i="37"/>
  <c r="G871" i="37"/>
  <c r="G867" i="37"/>
  <c r="G863" i="37"/>
  <c r="G859" i="37"/>
  <c r="G855" i="37"/>
  <c r="G851" i="37"/>
  <c r="G847" i="37"/>
  <c r="G843" i="37"/>
  <c r="G839" i="37"/>
  <c r="G835" i="37"/>
  <c r="G831" i="37"/>
  <c r="G827" i="37"/>
  <c r="G823" i="37"/>
  <c r="G819" i="37"/>
  <c r="G815" i="37"/>
  <c r="G811" i="37"/>
  <c r="G807" i="37"/>
  <c r="G666" i="37"/>
  <c r="G662" i="37"/>
  <c r="G658" i="37"/>
  <c r="G654" i="37"/>
  <c r="G650" i="37"/>
  <c r="G646" i="37"/>
  <c r="G640" i="37"/>
  <c r="G628" i="37"/>
  <c r="G618" i="37"/>
  <c r="G605" i="37"/>
  <c r="G599" i="37"/>
  <c r="G580" i="37"/>
  <c r="G569" i="37"/>
  <c r="G567" i="37"/>
  <c r="G1554" i="37"/>
  <c r="G1550" i="37"/>
  <c r="G1547" i="37"/>
  <c r="G1543" i="37"/>
  <c r="G1538" i="37"/>
  <c r="G1534" i="37"/>
  <c r="G1530" i="37"/>
  <c r="G1527" i="37"/>
  <c r="G1523" i="37"/>
  <c r="G1518" i="37"/>
  <c r="G1514" i="37"/>
  <c r="G1506" i="37"/>
  <c r="G1492" i="37"/>
  <c r="G1482" i="37"/>
  <c r="G1478" i="37"/>
  <c r="G1475" i="37"/>
  <c r="G1367" i="37"/>
  <c r="G1360" i="37"/>
  <c r="G1339" i="37"/>
  <c r="G1330" i="37"/>
  <c r="G1326" i="37"/>
  <c r="G1320" i="37"/>
  <c r="G1315" i="37"/>
  <c r="G1311" i="37"/>
  <c r="G1303" i="37"/>
  <c r="G1299" i="37"/>
  <c r="G1290" i="37"/>
  <c r="G1283" i="37"/>
  <c r="G1279" i="37"/>
  <c r="G1275" i="37"/>
  <c r="G1271" i="37"/>
  <c r="G1267" i="37"/>
  <c r="G1263" i="37"/>
  <c r="G1259" i="37"/>
  <c r="G1255" i="37"/>
  <c r="G1251" i="37"/>
  <c r="G1247" i="37"/>
  <c r="G1243" i="37"/>
  <c r="G1239" i="37"/>
  <c r="G1235" i="37"/>
  <c r="G1231" i="37"/>
  <c r="G1227" i="37"/>
  <c r="G1223" i="37"/>
  <c r="G1206" i="37"/>
  <c r="G1198" i="37"/>
  <c r="G1166" i="37"/>
  <c r="G1162" i="37"/>
  <c r="G1156" i="37"/>
  <c r="G1142" i="37"/>
  <c r="G1131" i="37"/>
  <c r="G1109" i="37"/>
  <c r="G1073" i="37"/>
  <c r="G1069" i="37"/>
  <c r="G1065" i="37"/>
  <c r="G1061" i="37"/>
  <c r="G1056" i="37"/>
  <c r="G1052" i="37"/>
  <c r="G1048" i="37"/>
  <c r="G1044" i="37"/>
  <c r="G1019" i="37"/>
  <c r="G1007" i="37"/>
  <c r="G803"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641" i="37"/>
  <c r="G629" i="37"/>
  <c r="G621" i="37"/>
  <c r="G619" i="37"/>
  <c r="G606" i="37"/>
  <c r="G600" i="37"/>
  <c r="G570" i="37"/>
  <c r="G552" i="37"/>
  <c r="G548" i="37"/>
  <c r="G434" i="37"/>
  <c r="G432" i="37"/>
  <c r="G428" i="37"/>
  <c r="G402" i="37"/>
  <c r="G295" i="37"/>
  <c r="G1560" i="37"/>
  <c r="G1542" i="37"/>
  <c r="G1522" i="37"/>
  <c r="G1502" i="37"/>
  <c r="G1474" i="37"/>
  <c r="G1470" i="37"/>
  <c r="G1465" i="37"/>
  <c r="G1445" i="37"/>
  <c r="G1368"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207" i="37"/>
  <c r="G1193" i="37"/>
  <c r="G1189" i="37"/>
  <c r="G1167" i="37"/>
  <c r="G1163" i="37"/>
  <c r="G1157" i="37"/>
  <c r="G1132" i="37"/>
  <c r="G1128" i="37"/>
  <c r="G1110" i="37"/>
  <c r="G1106" i="37"/>
  <c r="G1053" i="37"/>
  <c r="G1045" i="37"/>
  <c r="G1020" i="37"/>
  <c r="G1008" i="37"/>
  <c r="G980" i="37"/>
  <c r="G804" i="37"/>
  <c r="G800" i="37"/>
  <c r="G796" i="37"/>
  <c r="G792" i="37"/>
  <c r="G788" i="37"/>
  <c r="G784" i="37"/>
  <c r="G780" i="37"/>
  <c r="G776" i="37"/>
  <c r="G772" i="37"/>
  <c r="G768" i="37"/>
  <c r="G764" i="37"/>
  <c r="G760" i="37"/>
  <c r="G756" i="37"/>
  <c r="G752" i="37"/>
  <c r="G748" i="37"/>
  <c r="G744" i="37"/>
  <c r="G740" i="37"/>
  <c r="G736" i="37"/>
  <c r="G732" i="37"/>
  <c r="G728" i="37"/>
  <c r="G724" i="37"/>
  <c r="G720" i="37"/>
  <c r="G716" i="37"/>
  <c r="G712" i="37"/>
  <c r="G708" i="37"/>
  <c r="G704" i="37"/>
  <c r="G244" i="37"/>
  <c r="G553" i="37"/>
  <c r="G549" i="37"/>
  <c r="G527" i="37"/>
  <c r="G511" i="37"/>
  <c r="G509" i="37"/>
  <c r="G495" i="37"/>
  <c r="G447" i="37"/>
  <c r="G435" i="37"/>
  <c r="G429" i="37"/>
  <c r="G403" i="37"/>
  <c r="G321" i="37"/>
  <c r="G301" i="37"/>
  <c r="G297" i="37"/>
  <c r="G245" i="37"/>
  <c r="G211" i="37"/>
  <c r="G700" i="37"/>
  <c r="G696" i="37"/>
  <c r="G692" i="37"/>
  <c r="G688" i="37"/>
  <c r="G684" i="37"/>
  <c r="G680" i="37"/>
  <c r="G676" i="37"/>
  <c r="G672" i="37"/>
  <c r="G668" i="37"/>
  <c r="G664" i="37"/>
  <c r="G660" i="37"/>
  <c r="G656" i="37"/>
  <c r="G652" i="37"/>
  <c r="G648" i="37"/>
  <c r="G644" i="37"/>
  <c r="G638" i="37"/>
  <c r="G622" i="37"/>
  <c r="G607" i="37"/>
  <c r="G601" i="37"/>
  <c r="G597" i="37"/>
  <c r="G550" i="37"/>
  <c r="G542" i="37"/>
  <c r="G528" i="37"/>
  <c r="G512" i="37"/>
  <c r="G504" i="37"/>
  <c r="G500" i="37"/>
  <c r="G496" i="37"/>
  <c r="G478" i="37"/>
  <c r="G466" i="37"/>
  <c r="G448" i="37"/>
  <c r="G436" i="37"/>
  <c r="G430" i="37"/>
  <c r="G390" i="37"/>
  <c r="G386" i="37"/>
  <c r="G378" i="37"/>
  <c r="G293" i="37"/>
  <c r="G286" i="37"/>
  <c r="G246" i="37"/>
  <c r="G192" i="37"/>
  <c r="G188" i="37"/>
  <c r="G182" i="37"/>
  <c r="G178" i="37"/>
  <c r="G172" i="37"/>
  <c r="G168" i="37"/>
  <c r="G147" i="37"/>
  <c r="G143" i="37"/>
  <c r="G139" i="37"/>
  <c r="G119" i="37"/>
  <c r="G115" i="37"/>
  <c r="G73" i="37"/>
  <c r="G65" i="37"/>
  <c r="G63" i="37"/>
  <c r="G53" i="37"/>
  <c r="G31" i="37"/>
  <c r="G27" i="37"/>
  <c r="G21" i="37"/>
  <c r="G9" i="37"/>
  <c r="G5" i="37"/>
  <c r="G582" i="37"/>
  <c r="G544" i="37"/>
  <c r="G524" i="37"/>
  <c r="G514" i="37"/>
  <c r="G502" i="37"/>
  <c r="G480" i="37"/>
  <c r="G468" i="37"/>
  <c r="G456" i="37"/>
  <c r="G443" i="37"/>
  <c r="G439" i="37"/>
  <c r="G384" i="37"/>
  <c r="G382" i="37"/>
  <c r="G376" i="37"/>
  <c r="G374" i="37"/>
  <c r="G334" i="37"/>
  <c r="G324" i="37"/>
  <c r="G322" i="37"/>
  <c r="G316" i="37"/>
  <c r="G312" i="37"/>
  <c r="G302" i="37"/>
  <c r="G298" i="37"/>
  <c r="G287" i="37"/>
  <c r="G261" i="37"/>
  <c r="G212" i="37"/>
  <c r="G193" i="37"/>
  <c r="G189" i="37"/>
  <c r="G183" i="37"/>
  <c r="G179" i="37"/>
  <c r="G148" i="37"/>
  <c r="G144" i="37"/>
  <c r="G140" i="37"/>
  <c r="G34" i="37"/>
  <c r="G22" i="37"/>
  <c r="G10" i="37"/>
  <c r="G6" i="37"/>
  <c r="G997" i="37"/>
  <c r="G993" i="37"/>
  <c r="G583" i="37"/>
  <c r="G545" i="37"/>
  <c r="G525" i="37"/>
  <c r="G515" i="37"/>
  <c r="G503" i="37"/>
  <c r="G499" i="37"/>
  <c r="G477" i="37"/>
  <c r="G465" i="37"/>
  <c r="G444" i="37"/>
  <c r="G440" i="37"/>
  <c r="G385" i="37"/>
  <c r="G377" i="37"/>
  <c r="G371" i="37"/>
  <c r="G369" i="37"/>
  <c r="G365" i="37"/>
  <c r="G359" i="37"/>
  <c r="G351" i="37"/>
  <c r="G345" i="37"/>
  <c r="G335" i="37"/>
  <c r="G325" i="37"/>
  <c r="G319" i="37"/>
  <c r="G317" i="37"/>
  <c r="G313" i="37"/>
  <c r="G299" i="37"/>
  <c r="G288" i="37"/>
  <c r="G262" i="37"/>
  <c r="G233" i="37"/>
  <c r="G209" i="37"/>
  <c r="G155" i="37"/>
  <c r="G129" i="37"/>
  <c r="G11" i="37"/>
  <c r="G7" i="37"/>
  <c r="G127" i="37"/>
  <c r="G123" i="37"/>
  <c r="G108" i="37"/>
  <c r="G104" i="37"/>
  <c r="G100" i="37"/>
  <c r="G89" i="37"/>
  <c r="G85" i="37"/>
  <c r="G42" i="37"/>
  <c r="G38" i="37"/>
  <c r="G32" i="37"/>
  <c r="G28" i="37"/>
  <c r="G15"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F141" i="1"/>
  <c r="C616" i="37"/>
  <c r="F628" i="1"/>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E160" i="1"/>
  <c r="G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H1040" i="37"/>
  <c r="G1050" i="37"/>
  <c r="H1050" i="37"/>
  <c r="F92" i="27"/>
  <c r="G1058" i="37"/>
  <c r="H1058" i="37"/>
  <c r="G1076" i="37"/>
  <c r="H1076" i="37"/>
  <c r="F124" i="27"/>
  <c r="G1112" i="37"/>
  <c r="H1112" i="37"/>
  <c r="E151" i="27"/>
  <c r="F151" i="27" s="1"/>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37"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H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I1461" i="37" s="1"/>
  <c r="H1461" i="37"/>
  <c r="G1455" i="37"/>
  <c r="H1455" i="37"/>
  <c r="G1451" i="37"/>
  <c r="I1451" i="37" s="1"/>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32" i="37"/>
  <c r="G112" i="37"/>
  <c r="G70" i="37"/>
  <c r="G64" i="37"/>
  <c r="G58" i="37"/>
  <c r="G50" i="37"/>
  <c r="G19" i="37"/>
  <c r="D47" i="30" l="1"/>
  <c r="H1486" i="37"/>
  <c r="G106" i="37"/>
  <c r="I1454" i="37"/>
  <c r="E531" i="1"/>
  <c r="F147" i="1"/>
  <c r="H284" i="3"/>
  <c r="F84" i="27"/>
  <c r="G1040" i="37"/>
  <c r="F18" i="27"/>
  <c r="F204" i="1"/>
  <c r="F160" i="1"/>
  <c r="F116" i="1"/>
  <c r="F85" i="1"/>
  <c r="D13" i="27"/>
  <c r="G194" i="37"/>
  <c r="E24" i="3"/>
  <c r="I1448" i="37"/>
  <c r="I1455" i="37"/>
  <c r="I1464" i="37"/>
  <c r="G1049" i="37"/>
  <c r="H635" i="37"/>
  <c r="C1371" i="37"/>
  <c r="F96" i="36"/>
  <c r="H1104" i="37"/>
  <c r="I1440" i="37"/>
  <c r="C291" i="37"/>
  <c r="F302" i="1"/>
  <c r="D1287" i="37"/>
  <c r="K47" i="42"/>
  <c r="C412" i="37"/>
  <c r="F424" i="1"/>
  <c r="C1317" i="37"/>
  <c r="F42" i="36"/>
  <c r="C124" i="37"/>
  <c r="F134" i="1"/>
  <c r="I1450" i="37"/>
  <c r="I1460" i="37"/>
  <c r="E163" i="3"/>
  <c r="B163" i="3" s="1"/>
  <c r="I1436" i="37"/>
  <c r="I1437" i="37"/>
  <c r="C213" i="37"/>
  <c r="H213" i="37" s="1"/>
  <c r="F223"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B24" i="3"/>
  <c r="C290" i="37"/>
  <c r="F301" i="1"/>
  <c r="D519" i="37"/>
  <c r="E639" i="1"/>
  <c r="D627" i="37" s="1"/>
  <c r="E174" i="27"/>
  <c r="C558" i="37"/>
  <c r="F570" i="1"/>
  <c r="G150" i="37"/>
  <c r="H150" i="37"/>
  <c r="C222" i="37"/>
  <c r="F232" i="1"/>
  <c r="C1457" i="37"/>
  <c r="J54" i="42"/>
  <c r="G585" i="37"/>
  <c r="H585" i="37"/>
  <c r="G1168" i="37"/>
  <c r="H1168" i="37"/>
  <c r="E74" i="27"/>
  <c r="G616" i="37"/>
  <c r="H616" i="37"/>
  <c r="H1287" i="37" l="1"/>
  <c r="G1287" i="37"/>
  <c r="H124" i="37"/>
  <c r="G124" i="37"/>
  <c r="H1371" i="37"/>
  <c r="G1371" i="37"/>
  <c r="G295" i="3"/>
  <c r="E295" i="3" s="1"/>
  <c r="B295" i="3" s="1"/>
  <c r="G1116" i="37"/>
  <c r="G1317" i="37"/>
  <c r="H1317"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H1423" i="37"/>
  <c r="G290"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B25" i="42" l="1"/>
  <c r="L2" i="37" s="1"/>
  <c r="G157" i="3"/>
  <c r="E157" i="3" s="1"/>
  <c r="B157" i="3" s="1"/>
  <c r="G637" i="37"/>
  <c r="H637" i="37"/>
  <c r="G636" i="37"/>
  <c r="H636" i="37"/>
  <c r="K29" i="37" s="1"/>
  <c r="J3" i="3" l="1"/>
  <c r="I9" i="3" s="1"/>
  <c r="K2" i="37"/>
  <c r="L28" i="37"/>
  <c r="G8" i="3" s="1"/>
  <c r="E8" i="3" s="1"/>
  <c r="B8" i="3" s="1"/>
  <c r="H158" i="3"/>
  <c r="G158" i="3" s="1"/>
  <c r="E158" i="3" s="1"/>
  <c r="E4" i="1"/>
  <c r="L33" i="37" s="1"/>
  <c r="L29" i="37"/>
  <c r="H6" i="3"/>
  <c r="E6" i="3" s="1"/>
  <c r="I10" i="3"/>
  <c r="I11" i="3"/>
  <c r="I12"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I13" i="3" l="1"/>
  <c r="E20" i="3"/>
  <c r="E11" i="3"/>
  <c r="B11" i="3" s="1"/>
  <c r="E22" i="3"/>
  <c r="B22"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<sst xmlns="http://schemas.openxmlformats.org/spreadsheetml/2006/main" count="4758" uniqueCount="4303">
  <si>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</si>
  <si>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</si>
  <si>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</si>
  <si>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</si>
  <si>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</si>
  <si>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</si>
  <si>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</si>
  <si>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</si>
  <si>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</si>
  <si>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</si>
  <si>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</si>
  <si>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</si>
  <si>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</si>
  <si>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</si>
  <si>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</si>
  <si>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</si>
  <si>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</si>
  <si>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</si>
  <si>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</si>
  <si>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</si>
  <si>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</si>
  <si>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</si>
  <si>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</si>
  <si>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</si>
  <si>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</si>
  <si>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</si>
  <si>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</si>
  <si>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</si>
  <si>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</si>
  <si>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</si>
  <si>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</si>
  <si>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</si>
  <si>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</si>
  <si>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</si>
  <si>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</si>
  <si>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</si>
  <si>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</si>
  <si>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</si>
  <si>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</si>
  <si>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</si>
  <si>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</si>
  <si>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</si>
  <si>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</si>
  <si>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</si>
  <si>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</si>
  <si>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</si>
  <si>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</si>
  <si>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</si>
  <si>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</si>
  <si>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</si>
  <si>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</si>
  <si>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</si>
  <si>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</si>
  <si>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</si>
  <si>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</si>
  <si>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</si>
  <si>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</si>
  <si>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</si>
  <si>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</si>
  <si>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</si>
  <si>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</si>
  <si>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</si>
  <si>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</si>
  <si>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</si>
  <si>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</si>
  <si>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</si>
  <si>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</si>
  <si>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</si>
  <si>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</si>
  <si>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</si>
  <si>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</si>
  <si>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</si>
  <si>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</si>
  <si>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</si>
  <si>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</si>
  <si>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</si>
  <si>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</si>
  <si>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</si>
  <si>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</si>
  <si>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</si>
  <si>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</si>
  <si>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</si>
  <si>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</si>
  <si>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</si>
  <si>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</si>
  <si>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</si>
  <si>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</si>
  <si>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</si>
  <si>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</si>
  <si>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</si>
  <si>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</si>
  <si>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</si>
  <si>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</si>
  <si>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</si>
  <si>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</si>
  <si>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</si>
  <si>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</si>
  <si>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</si>
  <si>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</si>
  <si>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</si>
  <si>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</si>
  <si>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</si>
  <si>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</si>
  <si>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</si>
  <si>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</si>
  <si>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</si>
  <si>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</si>
  <si>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</si>
  <si>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</si>
  <si>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</si>
  <si>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</si>
  <si>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</si>
  <si>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</si>
  <si>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</si>
  <si>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</si>
  <si>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</si>
  <si>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</si>
  <si>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</si>
  <si>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</si>
  <si>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</si>
  <si>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</si>
  <si>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</si>
  <si>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</si>
  <si>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</si>
  <si>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</si>
  <si>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</si>
  <si>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</si>
  <si>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</si>
  <si>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</si>
  <si>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</si>
  <si>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</si>
  <si>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</si>
  <si>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</si>
  <si>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</si>
  <si>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</si>
  <si>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</si>
  <si>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</si>
  <si>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</si>
  <si>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</si>
  <si>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</si>
  <si>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</si>
  <si>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</si>
  <si>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</si>
  <si>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</si>
  <si>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</si>
  <si>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</si>
  <si>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</si>
  <si>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</si>
  <si>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</si>
  <si>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</si>
  <si>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</si>
  <si>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</si>
  <si>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</si>
  <si>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</si>
  <si>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</si>
  <si>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</si>
  <si>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</si>
  <si>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</si>
  <si>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</si>
  <si>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</si>
  <si>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</si>
  <si>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</si>
  <si>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</si>
  <si>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</si>
  <si>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</si>
  <si>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</si>
  <si>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</si>
  <si>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</si>
  <si>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</si>
  <si>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</si>
  <si>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</si>
  <si>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</si>
  <si>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</si>
  <si>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</si>
  <si>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</si>
  <si>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</si>
  <si>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</si>
  <si>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</si>
  <si>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</si>
  <si>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</si>
  <si>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</si>
  <si>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</si>
  <si>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</si>
  <si>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</si>
  <si>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</si>
  <si>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</si>
  <si>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</si>
  <si>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</si>
  <si>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</si>
  <si>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</si>
  <si>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</si>
  <si>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</si>
  <si>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</si>
  <si>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</si>
  <si>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</si>
  <si>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</si>
  <si>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</si>
  <si>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</si>
  <si>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</si>
  <si>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</si>
  <si>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</si>
  <si>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</si>
  <si>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</si>
  <si>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</si>
  <si>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</si>
  <si>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</si>
  <si>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</si>
  <si>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</si>
  <si>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</si>
  <si>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</si>
  <si>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</si>
  <si>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</si>
  <si>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</si>
  <si>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</si>
  <si>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</si>
  <si>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</si>
  <si>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</si>
  <si>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</si>
  <si>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</si>
  <si>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</si>
  <si>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</si>
  <si>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</si>
  <si>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</si>
  <si>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</si>
  <si>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</si>
  <si>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</si>
  <si>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</si>
  <si>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</si>
  <si>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</si>
  <si>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</si>
  <si>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</si>
  <si>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</si>
  <si>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</si>
  <si>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</si>
  <si>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</si>
  <si>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</si>
  <si>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</si>
  <si>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</si>
  <si>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</si>
  <si>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</si>
  <si>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</si>
  <si>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</si>
  <si>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</si>
  <si>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</si>
  <si>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</si>
  <si>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</si>
  <si>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</si>
  <si>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</si>
  <si>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</si>
  <si>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</si>
  <si>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</si>
  <si>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</si>
  <si>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</si>
  <si>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</si>
  <si>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</si>
  <si>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</si>
  <si>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</si>
  <si>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</si>
  <si>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</si>
  <si>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</si>
  <si>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</si>
  <si>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</si>
  <si>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</si>
  <si>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</si>
  <si>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</si>
  <si>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</si>
  <si>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</si>
  <si>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</si>
  <si>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</si>
  <si>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</si>
  <si>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</si>
  <si>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</si>
  <si>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</si>
  <si>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</si>
  <si>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</si>
  <si>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</si>
  <si>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</si>
  <si>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</si>
  <si>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</si>
  <si>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</si>
  <si>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</si>
  <si>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</si>
  <si>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</si>
  <si>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</si>
  <si>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</si>
  <si>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</si>
  <si>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</si>
  <si>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</si>
  <si>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</si>
  <si>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</si>
  <si>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</si>
  <si>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</si>
  <si>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</si>
  <si>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</si>
  <si>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</si>
  <si>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</si>
  <si>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</si>
  <si>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</si>
  <si>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</si>
  <si>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</si>
  <si>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</si>
  <si>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</si>
  <si>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</si>
  <si>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</si>
  <si>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</si>
  <si>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</si>
  <si>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</si>
  <si>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</si>
  <si>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</si>
  <si>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</si>
  <si>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</si>
  <si>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</si>
  <si>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</si>
  <si>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</si>
  <si>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</si>
  <si>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</si>
  <si>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</si>
  <si>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</si>
  <si>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</si>
  <si>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</si>
  <si>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</si>
  <si>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</si>
  <si>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</si>
  <si>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</si>
  <si>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</si>
  <si>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</si>
  <si>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</si>
  <si>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</si>
  <si>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</si>
  <si>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</si>
  <si>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</si>
  <si>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</si>
  <si>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</si>
  <si>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</si>
  <si>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</si>
  <si>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</si>
  <si>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</si>
  <si>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</si>
  <si>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</si>
  <si>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</si>
  <si>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</si>
  <si>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</si>
  <si>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</si>
  <si>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</si>
  <si>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</si>
  <si>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</si>
  <si>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</si>
  <si>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</si>
  <si>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</si>
  <si>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</si>
  <si>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</si>
  <si>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</si>
  <si>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</si>
  <si>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</si>
  <si>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</si>
  <si>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</si>
  <si>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</si>
  <si>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</si>
  <si>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</si>
  <si>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</si>
  <si>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</si>
  <si>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</si>
  <si>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</si>
  <si>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</si>
  <si>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</si>
  <si>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</si>
  <si>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</si>
  <si>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</si>
  <si>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</si>
  <si>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</si>
  <si>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</si>
  <si>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</si>
  <si>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</si>
  <si>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</si>
  <si>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</si>
  <si>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</si>
  <si>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</si>
  <si>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</si>
  <si>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</si>
  <si>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</si>
  <si>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</si>
  <si>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</si>
  <si>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</si>
  <si>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</si>
  <si>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</si>
  <si>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</si>
  <si>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</si>
  <si>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</si>
  <si>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</si>
  <si>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</si>
  <si>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</si>
  <si>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</si>
  <si>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</si>
  <si>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</si>
  <si>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</si>
  <si>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</si>
  <si>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</si>
  <si>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</si>
  <si>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</si>
  <si>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</si>
  <si>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</si>
  <si>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</si>
  <si>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</si>
  <si>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</si>
  <si>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</si>
  <si>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</si>
  <si>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</si>
  <si>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</si>
  <si>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</si>
  <si>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</si>
  <si>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</si>
  <si>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</si>
  <si>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</si>
  <si>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</si>
  <si>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</si>
  <si>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</si>
  <si>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</si>
  <si>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</si>
  <si>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</si>
  <si>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</si>
  <si>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</si>
  <si>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</si>
  <si>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</si>
  <si>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</si>
  <si>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</si>
  <si>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</si>
  <si>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</si>
  <si>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</si>
  <si>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</si>
  <si>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</si>
  <si>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</si>
  <si>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</si>
  <si>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</si>
  <si>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</si>
  <si>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</si>
  <si>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</si>
  <si>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</si>
  <si>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</si>
  <si>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</si>
  <si>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</si>
  <si>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</si>
  <si>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</si>
  <si>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</si>
  <si>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</si>
  <si>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</si>
  <si>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</si>
  <si>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</si>
  <si>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</si>
  <si>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</si>
  <si>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</si>
  <si>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</si>
  <si>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</si>
  <si>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</si>
  <si>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</si>
  <si>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</si>
  <si>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</si>
  <si>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</si>
  <si>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</si>
  <si>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</si>
  <si>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</si>
  <si>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</si>
  <si>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</si>
  <si>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</si>
  <si>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</si>
  <si>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</si>
  <si>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</si>
  <si>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</si>
  <si>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</si>
  <si>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</si>
  <si>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</si>
  <si>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</si>
  <si>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</si>
  <si>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</si>
  <si>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</si>
  <si>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</si>
  <si>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</si>
  <si>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</si>
  <si>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</si>
  <si>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</si>
  <si>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</si>
  <si>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</si>
  <si>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</si>
  <si>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</si>
  <si>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</si>
  <si>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</si>
  <si>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</si>
  <si>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</si>
  <si>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</si>
  <si>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</si>
  <si>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</si>
  <si>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</si>
  <si>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</si>
  <si>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</si>
  <si>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</si>
  <si>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</si>
  <si>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</si>
  <si>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</si>
  <si>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</si>
  <si>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</si>
  <si>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</si>
  <si>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</si>
  <si>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</si>
  <si>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</si>
  <si>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</si>
  <si>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</si>
  <si>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</si>
  <si>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</si>
  <si>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</si>
  <si>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</si>
  <si>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</si>
  <si>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</si>
  <si>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</si>
  <si>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</si>
  <si>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</si>
  <si>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</si>
  <si>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</si>
  <si>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</si>
  <si>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</si>
  <si>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</si>
  <si>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</si>
  <si>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</si>
  <si>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</si>
  <si>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</si>
  <si>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</si>
  <si>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</si>
  <si>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</si>
  <si>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</si>
  <si>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</si>
  <si>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</si>
  <si>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</si>
  <si>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</si>
  <si>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</si>
  <si>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</si>
  <si>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</si>
  <si>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</si>
  <si>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</si>
  <si>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</si>
  <si>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</si>
  <si>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</si>
  <si>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</si>
  <si>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</si>
  <si>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</si>
  <si>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</si>
  <si>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</si>
  <si>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</si>
  <si>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</si>
  <si>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</si>
  <si>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</si>
  <si>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</si>
  <si>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</si>
  <si>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</si>
  <si>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</si>
  <si>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</si>
  <si>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</si>
  <si>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</si>
  <si>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</si>
  <si>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</si>
  <si>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</si>
  <si>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</si>
  <si>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</si>
  <si>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</si>
  <si>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</si>
  <si>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</si>
  <si>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</si>
  <si>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</si>
  <si>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</si>
  <si>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</si>
  <si>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</si>
  <si>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</si>
  <si>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</si>
  <si>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</si>
  <si>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</si>
  <si>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</si>
  <si>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</si>
  <si>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</si>
  <si>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</si>
  <si>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</si>
  <si>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</si>
  <si>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</si>
  <si>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</si>
  <si>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</si>
  <si>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</si>
  <si>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</si>
  <si>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</si>
  <si>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</si>
  <si>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</si>
  <si>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</si>
  <si>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</si>
  <si>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</si>
  <si>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</si>
  <si>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</si>
  <si>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</si>
  <si>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</si>
  <si>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</si>
  <si>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</si>
  <si>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</si>
  <si>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</si>
  <si>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</si>
  <si>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</si>
  <si>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</si>
  <si>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</si>
  <si>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</si>
  <si>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</si>
  <si>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</si>
  <si>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</si>
  <si>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</si>
  <si>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</si>
  <si>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</si>
  <si>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</si>
  <si>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</si>
  <si>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</si>
  <si>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</si>
  <si>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</si>
  <si>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</si>
  <si>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</si>
  <si>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</si>
  <si>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</si>
  <si>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</si>
  <si>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</si>
  <si>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</si>
  <si>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</si>
  <si>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</si>
  <si>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</si>
  <si>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</si>
  <si>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</si>
  <si>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</si>
  <si>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</si>
  <si>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</si>
  <si>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</si>
  <si>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</si>
  <si>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</si>
  <si>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</si>
  <si>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</si>
  <si>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</si>
  <si>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</si>
  <si>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</si>
  <si>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</si>
  <si>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</si>
  <si>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</si>
  <si>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</si>
  <si>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</si>
  <si>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</si>
  <si>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</si>
  <si>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</si>
  <si>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</si>
  <si>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</si>
  <si>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</si>
  <si>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</si>
  <si>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</si>
  <si>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</si>
  <si>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</si>
  <si>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</si>
  <si>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</si>
  <si>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</si>
  <si>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</si>
  <si>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</si>
  <si>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</si>
  <si>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</si>
  <si>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</si>
  <si>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</si>
  <si>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</si>
  <si>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</si>
  <si>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</si>
  <si>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</si>
  <si>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</si>
  <si>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</si>
  <si>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</si>
  <si>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</si>
  <si>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</si>
  <si>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</si>
  <si>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</si>
  <si>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</si>
  <si>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</si>
  <si>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</si>
  <si>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</si>
  <si>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</si>
  <si>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</si>
  <si>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</si>
  <si>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</si>
  <si>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</si>
  <si>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</si>
  <si>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</si>
  <si>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</si>
  <si>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</si>
  <si>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</si>
  <si>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</si>
  <si>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</si>
  <si>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</si>
  <si>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</si>
  <si>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</si>
  <si>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</si>
  <si>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</si>
  <si>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</si>
  <si>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</si>
  <si>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</si>
  <si>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</si>
  <si>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</si>
  <si>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</si>
  <si>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</si>
  <si>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</si>
  <si>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</si>
  <si>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</si>
  <si>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</si>
  <si>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</si>
  <si>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</si>
  <si>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</si>
  <si>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</si>
  <si>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</si>
  <si>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</si>
  <si>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</si>
  <si>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</si>
  <si>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</si>
  <si>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</si>
  <si>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</si>
  <si>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</si>
  <si>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</si>
  <si>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</si>
  <si>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</si>
  <si>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</si>
  <si>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</si>
  <si>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</si>
  <si>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</si>
  <si>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</si>
  <si>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</si>
  <si>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</si>
  <si>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</si>
  <si>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</si>
  <si>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</si>
  <si>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</si>
  <si>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</si>
  <si>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</si>
  <si>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</si>
  <si>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</si>
  <si>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</si>
  <si>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</si>
  <si>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</si>
  <si>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</si>
  <si>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</si>
  <si>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</si>
  <si>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</si>
  <si>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</si>
  <si>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</si>
  <si>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</si>
  <si>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</si>
  <si>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</si>
  <si>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</si>
  <si>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</si>
  <si>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</si>
  <si>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</si>
  <si>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</si>
  <si>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</si>
  <si>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</si>
  <si>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</si>
  <si>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</si>
  <si>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</si>
  <si>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</si>
  <si>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</si>
  <si>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</si>
  <si>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</si>
  <si>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</si>
  <si>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</si>
  <si>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</si>
  <si>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</si>
  <si>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</si>
  <si>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</si>
  <si>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</si>
  <si>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</si>
  <si>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</si>
  <si>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</si>
  <si>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</si>
  <si>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</si>
  <si>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</si>
  <si>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</si>
  <si>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</si>
  <si>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</si>
  <si>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</si>
  <si>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</si>
  <si>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</si>
  <si>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</si>
  <si>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</si>
  <si>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</si>
  <si>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</si>
  <si>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</si>
  <si>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</si>
  <si>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</si>
  <si>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</si>
  <si>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</si>
  <si>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</si>
  <si>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</si>
  <si>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</si>
  <si>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</si>
  <si>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</si>
  <si>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</si>
  <si>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</si>
  <si>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</si>
  <si>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</si>
  <si>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</si>
  <si>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</si>
  <si>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</si>
  <si>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</si>
  <si>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</si>
  <si>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</si>
  <si>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</si>
  <si>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</si>
  <si>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</si>
  <si>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</si>
  <si>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</si>
  <si>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</si>
  <si>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</si>
  <si>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</si>
  <si>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</si>
  <si>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</si>
  <si>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</si>
  <si>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</si>
  <si>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</si>
  <si>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</si>
  <si>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</si>
  <si>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</si>
  <si>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</si>
  <si>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</si>
  <si>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</si>
  <si>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</si>
  <si>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</si>
  <si>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</si>
  <si>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</si>
  <si>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</si>
  <si>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</si>
  <si>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</si>
  <si>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</si>
  <si>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</si>
  <si>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</si>
  <si>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</si>
  <si>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</si>
  <si>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</si>
  <si>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</si>
  <si>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</si>
  <si>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</si>
  <si>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</si>
  <si>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</si>
  <si>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</si>
  <si>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</si>
  <si>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</si>
  <si>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</si>
  <si>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</si>
  <si>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</si>
  <si>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</si>
  <si>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</si>
  <si>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</si>
  <si>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</si>
  <si>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</si>
  <si>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</si>
  <si>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</si>
  <si>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</si>
  <si>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</si>
  <si>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</si>
  <si>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</si>
  <si>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</si>
  <si>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</si>
  <si>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</si>
  <si>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</si>
  <si>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</si>
  <si>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</si>
  <si>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</si>
  <si>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</si>
  <si>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</si>
  <si>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</si>
  <si>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</si>
  <si>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</si>
  <si>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</si>
  <si>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</si>
  <si>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</si>
  <si>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</si>
  <si>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</si>
  <si>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</si>
  <si>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</si>
  <si>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</si>
  <si>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</si>
  <si>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</si>
  <si>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</si>
  <si>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</si>
  <si>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</si>
  <si>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</si>
  <si>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</si>
  <si>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</si>
  <si>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</si>
  <si>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</si>
  <si>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</si>
  <si>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</si>
  <si>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</si>
  <si>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</si>
  <si>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</si>
  <si>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</si>
  <si>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</si>
  <si>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</si>
  <si>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</si>
  <si>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</si>
  <si>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</si>
  <si>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</si>
  <si>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</si>
  <si>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</si>
  <si>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</si>
  <si>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</si>
  <si>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</si>
  <si>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</si>
  <si>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</si>
  <si>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</si>
  <si>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</si>
  <si>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</si>
  <si>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</si>
  <si>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</si>
  <si>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</si>
  <si>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</si>
  <si>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</si>
  <si>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</si>
  <si>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</si>
  <si>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</si>
  <si>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</si>
  <si>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</si>
  <si>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</si>
  <si>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</si>
  <si>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</si>
  <si>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</si>
  <si>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</si>
  <si>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</si>
  <si>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</si>
  <si>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</si>
  <si>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</si>
  <si>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</si>
  <si>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</si>
  <si>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</si>
  <si>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</si>
  <si>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</si>
  <si>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</si>
  <si>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</si>
  <si>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</si>
  <si>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</si>
  <si>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</si>
  <si>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</si>
  <si>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</si>
  <si>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</si>
  <si>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</si>
  <si>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</si>
  <si>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</si>
  <si>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</si>
  <si>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</si>
  <si>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</si>
  <si>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</si>
  <si>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</si>
  <si>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</si>
  <si>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</si>
  <si>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</si>
  <si>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</si>
  <si>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</si>
  <si>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</si>
  <si>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</si>
  <si>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</si>
  <si>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</si>
  <si>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</si>
  <si>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</si>
  <si>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</si>
  <si>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</si>
  <si>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</si>
  <si>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</si>
  <si>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</si>
  <si>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</si>
  <si>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</si>
  <si>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</si>
  <si>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</si>
  <si>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</si>
  <si>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</si>
  <si>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</si>
  <si>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</si>
  <si>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</si>
  <si>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</si>
  <si>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</si>
  <si>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</si>
  <si>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</si>
  <si>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</si>
  <si>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</si>
  <si>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</si>
  <si>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</si>
  <si>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</si>
  <si>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</si>
  <si>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</si>
  <si>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</si>
  <si>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</si>
  <si>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</si>
  <si>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</si>
  <si>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</si>
  <si>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</si>
  <si>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</si>
  <si>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</si>
  <si>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</si>
  <si>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</si>
  <si>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</si>
  <si>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</si>
  <si>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</si>
  <si>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</si>
  <si>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</si>
  <si>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</si>
  <si>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</si>
  <si>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</si>
  <si>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</si>
  <si>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</si>
  <si>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</si>
  <si>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</si>
  <si>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</si>
  <si>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</si>
  <si>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</si>
  <si>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</si>
  <si>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</si>
  <si>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</si>
  <si>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</si>
  <si>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</si>
  <si>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</si>
  <si>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</si>
  <si>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</si>
  <si>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</si>
  <si>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</si>
  <si>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</si>
  <si>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</si>
  <si>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</si>
  <si>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</si>
  <si>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</si>
  <si>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</si>
  <si>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</si>
  <si>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</si>
  <si>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</si>
  <si>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</si>
  <si>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</si>
  <si>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</si>
  <si>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</si>
  <si>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</si>
  <si>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</si>
  <si>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</si>
  <si>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</si>
  <si>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</si>
  <si>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</si>
  <si>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</si>
  <si>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</si>
  <si>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</si>
  <si>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</si>
  <si>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</si>
  <si>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</si>
  <si>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</si>
  <si>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</si>
  <si>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</si>
  <si>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</si>
  <si>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</si>
  <si>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</si>
  <si>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</si>
  <si>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</si>
  <si>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</si>
  <si>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</si>
  <si>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</si>
  <si>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</si>
  <si>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</si>
  <si>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</si>
  <si>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</si>
  <si>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</si>
  <si>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</si>
  <si>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</si>
  <si>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</si>
  <si>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</si>
  <si>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</si>
  <si>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</si>
  <si>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</si>
  <si>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</si>
  <si>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</si>
  <si>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</si>
  <si>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</si>
  <si>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</si>
  <si>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</si>
  <si>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</si>
  <si>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</si>
  <si>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</si>
  <si>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</si>
  <si>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</si>
  <si>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</si>
  <si>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</si>
  <si>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</si>
  <si>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</si>
  <si>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</si>
  <si>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</si>
  <si>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</si>
  <si>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</si>
  <si>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</si>
  <si>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</si>
  <si>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</si>
  <si>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</si>
  <si>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</si>
  <si>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</si>
  <si>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</si>
  <si>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</si>
  <si>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</si>
  <si>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</si>
  <si>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</si>
  <si>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</si>
  <si>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</si>
  <si>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</si>
  <si>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</si>
  <si>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</si>
  <si>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</si>
  <si>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</si>
  <si>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</si>
  <si>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</si>
  <si>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</si>
  <si>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</si>
  <si>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</si>
  <si>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</si>
  <si>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</si>
  <si>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</si>
  <si>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</si>
  <si>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</si>
  <si>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</si>
  <si>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</si>
  <si>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</si>
  <si>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</si>
  <si>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</si>
  <si>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</si>
  <si>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</si>
  <si>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</si>
  <si>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</si>
  <si>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</si>
  <si>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</si>
  <si>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</si>
  <si>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</si>
  <si>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</si>
  <si>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</si>
  <si>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</si>
  <si>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</si>
  <si>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</si>
  <si>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</si>
  <si>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</si>
  <si>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</si>
  <si>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</si>
  <si>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</si>
  <si>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</si>
  <si>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</si>
  <si>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</si>
  <si>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</si>
  <si>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</si>
  <si>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</si>
  <si>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</si>
  <si>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</si>
  <si>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</si>
  <si>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</si>
  <si>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</si>
  <si>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</si>
  <si>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</si>
  <si>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</si>
  <si>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</si>
  <si>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</si>
  <si>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</si>
  <si>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</si>
  <si>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</si>
  <si>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</si>
  <si>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</si>
  <si>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</si>
  <si>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</si>
  <si>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</si>
  <si>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</si>
  <si>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</si>
  <si>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</si>
  <si>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</si>
  <si>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</si>
  <si>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</si>
  <si>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</si>
  <si>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</si>
  <si>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</si>
  <si>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</si>
  <si>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</si>
  <si>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</si>
  <si>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</si>
  <si>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</si>
  <si>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</si>
  <si>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</si>
  <si>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</si>
  <si>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</si>
  <si>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</si>
  <si>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</si>
  <si>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</si>
  <si>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</si>
  <si>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</si>
  <si>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</si>
  <si>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</si>
  <si>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</si>
  <si>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</si>
  <si>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</si>
  <si>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</si>
  <si>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</si>
  <si>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</si>
  <si>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</si>
  <si>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</si>
  <si>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</si>
  <si>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</si>
  <si>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</si>
  <si>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</si>
  <si>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</si>
  <si>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</si>
  <si>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</si>
  <si>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</si>
  <si>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</si>
  <si>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</si>
  <si>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</si>
  <si>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</si>
  <si>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</si>
  <si>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</si>
  <si>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</si>
  <si>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</si>
  <si>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</si>
  <si>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</si>
  <si>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</si>
  <si>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</si>
  <si>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</si>
  <si>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</si>
  <si>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</si>
  <si>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</si>
  <si>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</si>
  <si>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</si>
  <si>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</si>
  <si>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</si>
  <si>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</si>
  <si>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</si>
  <si>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</si>
  <si>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</si>
  <si>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</si>
  <si>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</si>
  <si>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</si>
  <si>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</si>
  <si>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</si>
  <si>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</si>
  <si>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</si>
  <si>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</si>
  <si>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</si>
  <si>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</si>
  <si>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</si>
  <si>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</si>
  <si>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</si>
  <si>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</si>
  <si>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</si>
  <si>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</si>
  <si>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</si>
  <si>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</si>
  <si>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</si>
  <si>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</si>
  <si>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</si>
  <si>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</si>
  <si>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</si>
  <si>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</si>
  <si>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</si>
  <si>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</si>
  <si>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</si>
  <si>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</si>
  <si>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</si>
  <si>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</si>
  <si>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</si>
  <si>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</si>
  <si>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</si>
  <si>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</si>
  <si>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</si>
  <si>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</si>
  <si>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</si>
  <si>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</si>
  <si>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</si>
  <si>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</si>
  <si>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</si>
  <si>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</si>
  <si>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</si>
  <si>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</si>
  <si>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</si>
  <si>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</si>
  <si>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</si>
  <si>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</si>
  <si>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</si>
  <si>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</si>
  <si>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</si>
  <si>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</si>
  <si>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</si>
  <si>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</si>
  <si>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</si>
  <si>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</si>
  <si>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</si>
  <si>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</si>
  <si>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</si>
  <si>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</si>
  <si>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</si>
  <si>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</si>
  <si>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</si>
  <si>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</si>
  <si>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</si>
  <si>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</si>
  <si>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</si>
  <si>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</si>
  <si>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</si>
  <si>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</si>
  <si>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</si>
  <si>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</si>
  <si>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</si>
  <si>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</si>
  <si>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</si>
  <si>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</si>
  <si>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</si>
  <si>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</si>
  <si>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</si>
  <si>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</si>
  <si>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</si>
  <si>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</si>
  <si>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</si>
  <si>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</si>
  <si>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</si>
  <si>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</si>
  <si>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</si>
  <si>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</si>
  <si>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</si>
  <si>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</si>
  <si>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</si>
  <si>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</si>
  <si>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</si>
  <si>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</si>
  <si>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</si>
  <si>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</si>
  <si>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</si>
  <si>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</si>
  <si>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</si>
  <si>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</si>
  <si>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</si>
  <si>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</si>
  <si>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</si>
  <si>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</si>
  <si>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</si>
  <si>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</si>
  <si>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</si>
  <si>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</si>
  <si>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</si>
  <si>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</si>
  <si>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</si>
  <si>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</si>
  <si>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</si>
  <si>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</si>
  <si>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</si>
  <si>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</si>
  <si>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</si>
  <si>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</si>
  <si>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</si>
  <si>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</si>
  <si>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</si>
  <si>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</si>
  <si>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</si>
  <si>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</si>
  <si>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</si>
  <si>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</si>
  <si>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</si>
  <si>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</si>
  <si>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</si>
  <si>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</si>
  <si>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</si>
  <si>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</si>
  <si>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</si>
  <si>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</si>
  <si>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</si>
  <si>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</si>
  <si>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</si>
  <si>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</si>
  <si>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</si>
  <si>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</si>
  <si>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</si>
  <si>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</si>
  <si>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</si>
  <si>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</si>
  <si>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</si>
  <si>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</si>
  <si>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</si>
  <si>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</si>
  <si>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</si>
  <si>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</si>
  <si>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</si>
  <si>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</si>
  <si>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</si>
  <si>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</si>
  <si>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</si>
  <si>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</si>
  <si>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</si>
  <si>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</si>
  <si>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</si>
  <si>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</si>
  <si>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</si>
  <si>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</si>
  <si>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</si>
  <si>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</si>
  <si>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</si>
  <si>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</si>
  <si>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</si>
  <si>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</si>
  <si>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</si>
  <si>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</si>
  <si>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</si>
  <si>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</si>
  <si>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</si>
  <si>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</si>
  <si>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</si>
  <si>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</si>
  <si>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</si>
  <si>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</si>
  <si>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</si>
  <si>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</si>
  <si>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</si>
  <si>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</si>
  <si>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</si>
  <si>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</si>
  <si>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</si>
  <si>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</si>
  <si>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</si>
  <si>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</si>
  <si>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</si>
  <si>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</si>
  <si>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</si>
  <si>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</si>
  <si>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</si>
  <si>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</si>
  <si>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</si>
  <si>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</si>
  <si>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</si>
  <si>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</si>
  <si>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</si>
  <si>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</si>
  <si>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</si>
  <si>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</si>
  <si>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</si>
  <si>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</si>
  <si>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</si>
  <si>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</si>
  <si>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</si>
  <si>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</si>
  <si>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</si>
  <si>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</si>
  <si>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</si>
  <si>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</si>
  <si>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</si>
  <si>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</si>
  <si>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</si>
  <si>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</si>
  <si>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</si>
  <si>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</si>
  <si>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</si>
  <si>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</si>
  <si>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</si>
  <si>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</si>
  <si>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</si>
  <si>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</si>
  <si>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</si>
  <si>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</si>
  <si>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</si>
  <si>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</si>
  <si>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</si>
  <si>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</si>
  <si>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</si>
  <si>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</si>
  <si>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</si>
  <si>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</si>
  <si>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</si>
  <si>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</si>
  <si>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</si>
  <si>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</si>
  <si>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</si>
  <si>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</si>
  <si>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</si>
  <si>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</si>
  <si>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</si>
  <si>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</si>
  <si>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</si>
  <si>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</si>
  <si>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</si>
  <si>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</si>
  <si>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</si>
  <si>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</si>
  <si>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</si>
  <si>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</si>
  <si>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</si>
  <si>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</si>
  <si>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</si>
  <si>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</si>
  <si>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</si>
  <si>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</si>
  <si>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</si>
  <si>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</si>
  <si>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</si>
  <si>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</si>
  <si>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</si>
  <si>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</si>
  <si>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</si>
  <si>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</si>
  <si>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</si>
  <si>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</si>
  <si>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</si>
  <si>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</si>
  <si>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</si>
  <si>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</si>
  <si>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</si>
  <si>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</si>
  <si>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</si>
  <si>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</si>
  <si>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</si>
  <si>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</si>
  <si>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</si>
  <si>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</si>
  <si>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</si>
  <si>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</si>
  <si>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</si>
  <si>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</si>
  <si>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</si>
  <si>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</si>
  <si>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</si>
  <si>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</si>
  <si>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</si>
  <si>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</si>
  <si>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</si>
  <si>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</si>
  <si>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</si>
  <si>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</si>
  <si>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</si>
  <si>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</si>
  <si>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</si>
  <si>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</si>
  <si>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</si>
  <si>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</si>
  <si>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</si>
  <si>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</si>
  <si>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</si>
  <si>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</si>
  <si>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</si>
  <si>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</si>
  <si>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</si>
  <si>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</si>
  <si>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</si>
  <si>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</si>
  <si>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</si>
  <si>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</si>
  <si>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</si>
  <si>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</si>
  <si>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</si>
  <si>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</si>
  <si>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</si>
  <si>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</si>
  <si>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</si>
  <si>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</si>
  <si>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</si>
  <si>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</si>
  <si>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</si>
  <si>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</si>
  <si>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</si>
  <si>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</si>
  <si>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</si>
  <si>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</si>
  <si>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</si>
  <si>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</si>
  <si>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</si>
  <si>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</si>
  <si>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</si>
  <si>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</si>
  <si>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</si>
  <si>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</si>
  <si>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</si>
  <si>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</si>
  <si>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</si>
  <si>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</si>
  <si>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</si>
  <si>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</si>
  <si>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</si>
  <si>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</si>
  <si>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</si>
  <si>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</si>
  <si>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</si>
  <si>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</si>
  <si>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</si>
  <si>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</si>
  <si>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</si>
  <si>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</si>
  <si>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</si>
  <si>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</si>
  <si>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</si>
  <si>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</si>
  <si>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</si>
  <si>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</si>
  <si>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</si>
  <si>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</si>
  <si>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</si>
  <si>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</si>
  <si>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</si>
  <si>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</si>
  <si>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</si>
  <si>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</si>
  <si>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</si>
  <si>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</si>
  <si>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</si>
  <si>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</si>
  <si>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</si>
  <si>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</si>
  <si>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</si>
  <si>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</si>
  <si>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</si>
  <si>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</si>
  <si>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</si>
  <si>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</si>
  <si>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</si>
  <si>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</si>
  <si>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</si>
  <si>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</si>
  <si>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</si>
  <si>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</si>
  <si>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</si>
  <si>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</si>
  <si>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</si>
  <si>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</si>
  <si>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</si>
  <si>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</si>
  <si>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</si>
  <si>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</si>
  <si>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</si>
  <si>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</si>
  <si>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</si>
  <si>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</si>
  <si>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</si>
  <si>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</si>
  <si>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</si>
  <si>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</si>
  <si>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</si>
  <si>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</si>
  <si>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</si>
  <si>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</si>
  <si>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</si>
  <si>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</si>
  <si>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</si>
  <si>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</si>
  <si>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</si>
  <si>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</si>
  <si>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</si>
  <si>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</si>
  <si>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</si>
  <si>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</si>
  <si>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</si>
  <si>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</si>
  <si>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</si>
  <si>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</si>
  <si>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</si>
  <si>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</si>
  <si>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</si>
  <si>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</si>
  <si>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</si>
  <si>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</si>
  <si>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</si>
  <si>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</si>
  <si>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</si>
  <si>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</si>
  <si>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</si>
  <si>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</si>
  <si>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</si>
  <si>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</si>
  <si>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</si>
  <si>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</si>
  <si>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</si>
  <si>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</si>
  <si>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</si>
  <si>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</si>
  <si>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</si>
  <si>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</si>
  <si>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</si>
  <si>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</si>
  <si>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</si>
  <si>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</si>
  <si>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</si>
  <si>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</si>
  <si>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</si>
  <si>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</si>
  <si>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</si>
  <si>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</si>
  <si>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</si>
  <si>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</si>
  <si>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</si>
  <si>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</si>
  <si>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</si>
  <si>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</si>
  <si>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</si>
  <si>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</si>
  <si>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</si>
  <si>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</si>
  <si>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</si>
  <si>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</si>
  <si>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</si>
  <si>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</si>
  <si>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</si>
  <si>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</si>
  <si>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</si>
  <si>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</si>
  <si>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</si>
  <si>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</si>
  <si>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</si>
  <si>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</si>
  <si>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</si>
  <si>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</si>
  <si>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</si>
  <si>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</si>
  <si>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</si>
  <si>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</si>
  <si>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</si>
  <si>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</si>
  <si>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</si>
  <si>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</si>
  <si>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</si>
  <si>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</si>
  <si>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</si>
  <si>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</si>
  <si>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</si>
  <si>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</si>
  <si>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</si>
  <si>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</si>
  <si>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</si>
  <si>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</si>
  <si>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</si>
  <si>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</si>
  <si>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</si>
  <si>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</si>
  <si>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</si>
  <si>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</si>
  <si>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</si>
  <si>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</si>
  <si>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</si>
  <si>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</si>
  <si>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</si>
  <si>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</si>
  <si>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</si>
  <si>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</si>
  <si>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</si>
  <si>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</si>
  <si>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</si>
  <si>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</si>
  <si>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</si>
  <si>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</si>
  <si>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</si>
  <si>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</si>
  <si>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</si>
  <si>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</si>
  <si>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</si>
  <si>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</si>
  <si>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</si>
  <si>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</si>
  <si>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</si>
  <si>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</si>
  <si>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</si>
  <si>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</si>
  <si>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</si>
  <si>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</si>
  <si>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</si>
  <si>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</si>
  <si>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</si>
  <si>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</si>
  <si>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</si>
  <si>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</si>
  <si>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</si>
  <si>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</si>
  <si>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</si>
  <si>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</si>
  <si>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</si>
  <si>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</si>
  <si>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</si>
  <si>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</si>
  <si>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</si>
  <si>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</si>
  <si>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</si>
  <si>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</si>
  <si>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</si>
  <si>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</si>
  <si>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</si>
  <si>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</si>
  <si>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</si>
  <si>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</si>
  <si>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</si>
  <si>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</si>
  <si>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</si>
  <si>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</si>
  <si>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</si>
  <si>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</si>
  <si>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</si>
  <si>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</si>
  <si>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</si>
  <si>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</si>
  <si>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</si>
  <si>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</si>
  <si>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</si>
  <si>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</si>
  <si>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</si>
  <si>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</si>
  <si>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</si>
  <si>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</si>
  <si>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</si>
  <si>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</si>
  <si>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</si>
  <si>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</si>
  <si>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</si>
  <si>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</si>
  <si>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</si>
  <si>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</si>
  <si>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</si>
  <si>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</si>
  <si>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</si>
  <si>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</si>
  <si>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</si>
  <si>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</si>
  <si>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</si>
  <si>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</si>
  <si>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</si>
  <si>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</si>
  <si>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</si>
  <si>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</si>
  <si>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</si>
  <si>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</si>
  <si>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</si>
  <si>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</si>
  <si>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</si>
  <si>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</si>
  <si>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</si>
  <si>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</si>
  <si>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</si>
  <si>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</si>
  <si>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</si>
  <si>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</si>
  <si>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</si>
  <si>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</si>
  <si>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</si>
  <si>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</si>
  <si>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</si>
  <si>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</si>
  <si>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</si>
  <si>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</si>
  <si>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</si>
  <si>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</si>
  <si>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</si>
  <si>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</si>
  <si>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</si>
  <si>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</si>
  <si>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</si>
  <si>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</si>
  <si>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</si>
  <si>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</si>
  <si>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</si>
  <si>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</si>
  <si>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</si>
  <si>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</si>
  <si>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</si>
  <si>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</si>
  <si>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</si>
  <si>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</si>
  <si>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</si>
  <si>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</si>
  <si>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</si>
  <si>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</si>
  <si>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</si>
  <si>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</si>
  <si>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</si>
  <si>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</si>
  <si>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</si>
  <si>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</si>
  <si>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</si>
  <si>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</si>
  <si>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</si>
  <si>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</si>
  <si>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</si>
  <si>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</si>
  <si>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</si>
  <si>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</si>
  <si>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</si>
  <si>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</si>
  <si>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</si>
  <si>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</si>
  <si>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</si>
  <si>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</si>
  <si>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</si>
  <si>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</si>
  <si>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</si>
  <si>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</si>
  <si>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</si>
  <si>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</si>
  <si>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</si>
  <si>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</si>
  <si>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</si>
  <si>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</si>
  <si>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</si>
  <si>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</si>
  <si>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</si>
  <si>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</si>
  <si>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</si>
  <si>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</si>
  <si>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</si>
  <si>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</si>
  <si>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</si>
  <si>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</si>
  <si>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</si>
  <si>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</si>
  <si>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</si>
  <si>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</si>
  <si>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</si>
  <si>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</si>
  <si>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</si>
  <si>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</si>
  <si>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</si>
  <si>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</si>
  <si>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</si>
  <si>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</si>
  <si>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</si>
  <si>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</si>
  <si>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</si>
  <si>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</si>
  <si>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</si>
  <si>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</si>
  <si>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</si>
  <si>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</si>
  <si>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</si>
  <si>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</si>
  <si>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</si>
  <si>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</si>
  <si>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</si>
  <si>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</si>
  <si>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</si>
  <si>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</si>
  <si>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</si>
  <si>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</si>
  <si>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</si>
  <si>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</si>
  <si>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</si>
  <si>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</si>
  <si>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</si>
  <si>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</si>
  <si>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</si>
  <si>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</si>
  <si>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</si>
  <si>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</si>
  <si>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</si>
  <si>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</si>
  <si>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</si>
  <si>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</si>
  <si>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</si>
  <si>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</si>
  <si>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</si>
  <si>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</si>
  <si>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</si>
  <si>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</si>
  <si>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</si>
  <si>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</si>
  <si>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</si>
  <si>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</si>
  <si>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</si>
  <si>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</si>
  <si>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</si>
  <si>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</si>
  <si>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</si>
  <si>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</si>
  <si>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</si>
  <si>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</si>
  <si>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</si>
  <si>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</si>
  <si>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</si>
  <si>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</si>
  <si>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</si>
  <si>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</si>
  <si>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</si>
  <si>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</si>
  <si>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</si>
  <si>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</si>
  <si>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</si>
  <si>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</si>
  <si>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</si>
  <si>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</si>
  <si>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</si>
  <si>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</si>
  <si>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</si>
  <si>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</si>
  <si>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</si>
  <si>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</si>
  <si>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</si>
  <si>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</si>
  <si>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</si>
  <si>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</si>
  <si>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</si>
  <si>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</si>
  <si>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</si>
  <si>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</si>
  <si>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</si>
  <si>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</si>
  <si>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</si>
  <si>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</si>
  <si>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</si>
  <si>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</si>
  <si>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</si>
  <si>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</si>
  <si>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</si>
  <si>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</si>
  <si>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</si>
  <si>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</si>
  <si>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</si>
  <si>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</si>
  <si>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</si>
  <si>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</si>
  <si>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</si>
  <si>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</si>
  <si>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</si>
  <si>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</si>
  <si>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</si>
  <si>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</si>
  <si>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</si>
  <si>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</si>
  <si>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</si>
  <si>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</si>
  <si>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</si>
  <si>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</si>
  <si>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</si>
  <si>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</si>
  <si>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</si>
  <si>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</si>
  <si>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</si>
  <si>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</si>
  <si>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</si>
  <si>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</si>
  <si>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</si>
  <si>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</si>
  <si>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</si>
  <si>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</si>
  <si>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</si>
  <si>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</si>
  <si>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</si>
  <si>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</si>
  <si>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</si>
  <si>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</si>
  <si>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</si>
  <si>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</si>
  <si>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</si>
  <si>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</si>
  <si>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</si>
  <si>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</si>
  <si>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</si>
  <si>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</si>
  <si>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</si>
  <si>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</si>
  <si>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</si>
  <si>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</si>
  <si>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</si>
  <si>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</si>
  <si>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</si>
  <si>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</si>
  <si>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</si>
  <si>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</si>
  <si>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</si>
  <si>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</si>
  <si>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</si>
  <si>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</si>
  <si>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</si>
  <si>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</si>
  <si>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</si>
  <si>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</si>
  <si>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</si>
  <si>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</si>
  <si>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</si>
  <si>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</si>
  <si>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</si>
  <si>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</si>
  <si>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</si>
  <si>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</si>
  <si>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</si>
  <si>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</si>
  <si>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</si>
  <si>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</si>
  <si>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</si>
  <si>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</si>
  <si>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</si>
  <si>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</si>
  <si>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</si>
  <si>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</si>
  <si>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</si>
  <si>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</si>
  <si>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</si>
  <si>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</si>
  <si>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</si>
  <si>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</si>
  <si>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</si>
  <si>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</si>
  <si>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</si>
  <si>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</si>
  <si>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</si>
  <si>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</si>
  <si>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</si>
  <si>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</si>
  <si>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</si>
  <si>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</si>
  <si>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</si>
  <si>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</si>
  <si>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</si>
  <si>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</si>
  <si>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</si>
  <si>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</si>
  <si>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</si>
  <si>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</si>
  <si>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</si>
  <si>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</si>
  <si>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</si>
  <si>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</si>
  <si>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</si>
  <si>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</si>
  <si>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</si>
  <si>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</si>
  <si>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</si>
  <si>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</si>
  <si>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</si>
  <si>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</si>
  <si>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</si>
  <si>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</si>
  <si>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</si>
  <si>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</si>
  <si>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</si>
  <si>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</si>
  <si>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</si>
  <si>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</si>
  <si>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</si>
  <si>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</si>
  <si>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</si>
  <si>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</si>
  <si>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</si>
  <si>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</si>
  <si>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</si>
  <si>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</si>
  <si>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</si>
  <si>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</si>
  <si>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</si>
  <si>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</si>
  <si>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</si>
  <si>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</si>
  <si>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</si>
  <si>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</si>
  <si>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</si>
  <si>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</si>
  <si>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</si>
  <si>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</si>
  <si>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</si>
  <si>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</si>
  <si>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</si>
  <si>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</si>
  <si>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</si>
  <si>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</si>
  <si>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</si>
  <si>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</si>
  <si>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</si>
  <si>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</si>
  <si>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</si>
  <si>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</si>
  <si>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</si>
  <si>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</si>
  <si>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</si>
  <si>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</si>
  <si>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</si>
  <si>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</si>
  <si>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</si>
  <si>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</si>
  <si>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</si>
  <si>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</si>
  <si>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</si>
  <si>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</si>
  <si>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</si>
  <si>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</si>
  <si>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</si>
  <si>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</si>
  <si>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</si>
  <si>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</si>
  <si>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</si>
  <si>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</si>
  <si>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</si>
  <si>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</si>
  <si>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</si>
  <si>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</si>
  <si>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</si>
  <si>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</si>
  <si>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</si>
  <si>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</si>
  <si>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</si>
  <si>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</si>
  <si>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</si>
  <si>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</si>
  <si>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</si>
  <si>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</si>
  <si>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</si>
  <si>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</si>
  <si>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</si>
  <si>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</si>
  <si>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</si>
  <si>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</si>
  <si>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</si>
  <si>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</si>
  <si>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</si>
  <si>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</si>
  <si>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</si>
  <si>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</si>
  <si>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</si>
  <si>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</si>
  <si>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</si>
  <si>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</si>
  <si>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</si>
  <si>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</si>
  <si>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</si>
  <si>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</si>
  <si>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</si>
  <si>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</si>
  <si>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</si>
  <si>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</si>
  <si>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</si>
  <si>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</si>
  <si>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</si>
  <si>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</si>
  <si>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</si>
  <si>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</si>
  <si>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</si>
  <si>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</si>
  <si>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</si>
  <si>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</si>
  <si>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</si>
  <si>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</si>
  <si>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</si>
  <si>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</si>
  <si>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</si>
  <si>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</si>
  <si>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</si>
  <si>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</si>
  <si>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</si>
  <si>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</si>
  <si>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</si>
  <si>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</si>
  <si>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</si>
  <si>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</si>
  <si>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</si>
  <si>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</si>
  <si>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</si>
  <si>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</si>
  <si>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</si>
  <si>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</si>
  <si>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</si>
  <si>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</si>
  <si>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</si>
  <si>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</si>
  <si>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</si>
  <si>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</si>
  <si>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</si>
  <si>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</si>
  <si>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</si>
  <si>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</si>
  <si>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</si>
  <si>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</si>
  <si>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</si>
  <si>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</si>
  <si>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</si>
  <si>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</si>
  <si>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</si>
  <si>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</si>
  <si>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</si>
  <si>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</si>
  <si>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</si>
  <si>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</si>
  <si>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</si>
  <si>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</si>
  <si>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</si>
  <si>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</si>
  <si>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</si>
  <si>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</si>
  <si>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</si>
  <si>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</si>
  <si>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</si>
  <si>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</si>
  <si>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</si>
  <si>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</si>
  <si>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</si>
  <si>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</si>
  <si>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</si>
  <si>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</si>
  <si>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</si>
  <si>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</si>
  <si>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</si>
  <si>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</si>
  <si>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</si>
  <si>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</si>
  <si>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</si>
  <si>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</si>
  <si>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</si>
  <si>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</si>
  <si>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</si>
  <si>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</si>
  <si>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</si>
  <si>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</si>
  <si>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</si>
  <si>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</si>
  <si>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</si>
  <si>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</si>
  <si>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</si>
  <si>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</si>
  <si>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</si>
  <si>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</si>
  <si>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</si>
  <si>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</si>
  <si>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</si>
  <si>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</si>
  <si>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</si>
  <si>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</si>
  <si>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</si>
  <si>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</si>
  <si>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</si>
  <si>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</si>
  <si>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</si>
  <si>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</si>
  <si>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</si>
  <si>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</si>
  <si>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</si>
  <si>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</si>
  <si>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</si>
  <si>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</si>
  <si>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</si>
  <si>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</si>
  <si>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</si>
  <si>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</si>
  <si>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</si>
  <si>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</si>
  <si>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</si>
  <si>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</si>
  <si>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</si>
  <si>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</si>
  <si>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</si>
  <si>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</si>
  <si>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</si>
  <si>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</si>
  <si>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</si>
  <si>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</si>
  <si>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</si>
  <si>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</si>
  <si>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</si>
  <si>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</si>
  <si>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</si>
  <si>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</si>
  <si>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</si>
  <si>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</si>
  <si>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</si>
  <si>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</si>
  <si>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</si>
  <si>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</si>
  <si>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</si>
  <si>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</si>
  <si>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</si>
  <si>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</si>
  <si>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</si>
  <si>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</si>
  <si>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</si>
  <si>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</si>
  <si>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</si>
  <si>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</si>
  <si>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</si>
  <si>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</si>
  <si>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</si>
  <si>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</si>
  <si>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</si>
  <si>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</si>
  <si>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</si>
  <si>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</si>
  <si>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</si>
  <si>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</si>
  <si>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</si>
  <si>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</si>
  <si>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</si>
  <si>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</si>
  <si>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</si>
  <si>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</si>
  <si>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</si>
  <si>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</si>
  <si>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</si>
  <si>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</si>
  <si>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</si>
  <si>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</si>
  <si>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</si>
  <si>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</si>
  <si>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</si>
  <si>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</si>
  <si>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</si>
  <si>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</si>
  <si>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</si>
  <si>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</si>
  <si>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</si>
  <si>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</si>
  <si>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</si>
  <si>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</si>
  <si>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</si>
  <si>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</si>
  <si>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</si>
  <si>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</si>
  <si>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</si>
  <si>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</si>
  <si>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</si>
  <si>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</si>
  <si>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</si>
  <si>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</si>
  <si>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</si>
  <si>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</si>
  <si>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</si>
  <si>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</si>
  <si>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</si>
  <si>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</si>
  <si>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</si>
  <si>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</si>
  <si>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</si>
  <si>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</si>
  <si>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</si>
  <si>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</si>
  <si>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</si>
  <si>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</si>
  <si>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</si>
  <si>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</si>
  <si>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</si>
  <si>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</si>
  <si>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</si>
  <si>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</si>
  <si>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</si>
  <si>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</si>
  <si>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</si>
  <si>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</si>
  <si>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</si>
  <si>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</si>
  <si>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</si>
  <si>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</si>
  <si>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</si>
  <si>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</si>
  <si>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</si>
  <si>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</si>
  <si>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</si>
  <si>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</si>
  <si>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</si>
  <si>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</si>
  <si>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</si>
  <si>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</si>
  <si>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</si>
  <si>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</si>
  <si>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</si>
  <si>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</si>
  <si>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</si>
  <si>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</si>
  <si>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</si>
  <si>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</si>
  <si>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</si>
  <si>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</si>
  <si>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</si>
  <si>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</si>
  <si>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</si>
  <si>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</si>
  <si>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</si>
  <si>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</si>
  <si>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</si>
  <si>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</si>
  <si>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</si>
  <si>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</si>
  <si>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</si>
  <si>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</si>
  <si>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</si>
  <si>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</si>
  <si>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</si>
  <si>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</si>
  <si>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</si>
  <si>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</si>
  <si>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</si>
  <si>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</si>
  <si>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</si>
  <si>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</si>
  <si>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</si>
  <si>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</si>
  <si>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</si>
  <si>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</si>
  <si>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</si>
  <si>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</si>
  <si>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</si>
  <si>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</si>
  <si>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</si>
  <si>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</si>
  <si>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</si>
  <si>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</si>
  <si>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</si>
  <si>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</si>
  <si>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</si>
  <si>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</si>
  <si>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</si>
  <si>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</si>
  <si>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</si>
  <si>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</si>
  <si>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</si>
  <si>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</si>
  <si>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</si>
  <si>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</si>
  <si>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</si>
  <si>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</si>
  <si>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</si>
  <si>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</si>
  <si>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</si>
  <si>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</si>
  <si>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</si>
  <si>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</si>
  <si>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</si>
  <si>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</si>
  <si>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</si>
  <si>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</si>
  <si>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</si>
  <si>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</si>
  <si>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</si>
  <si>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</si>
  <si>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</si>
  <si>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</si>
  <si>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</si>
  <si>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</si>
  <si>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</si>
  <si>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</si>
  <si>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</si>
  <si>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</si>
  <si>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</si>
  <si>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</si>
  <si>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</si>
  <si>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</si>
  <si>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</si>
  <si>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</si>
  <si>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</si>
  <si>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</si>
  <si>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</si>
  <si>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</si>
  <si>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</si>
  <si>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</si>
  <si>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</si>
  <si>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</si>
  <si>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</si>
  <si>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</si>
  <si>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</si>
  <si>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</si>
  <si>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</si>
  <si>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</si>
  <si>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</si>
  <si>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</si>
  <si>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</si>
  <si>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</si>
  <si>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</si>
  <si>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</si>
  <si>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</si>
  <si>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</si>
  <si>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</si>
  <si>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</si>
  <si>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</si>
  <si>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</si>
  <si>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</si>
  <si>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</si>
  <si>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</si>
  <si>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</si>
  <si>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</si>
  <si>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</si>
  <si>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</si>
  <si>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</si>
  <si>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</si>
  <si>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</si>
  <si>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</si>
  <si>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</si>
  <si>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</si>
  <si>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</si>
  <si>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</si>
  <si>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</si>
  <si>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</si>
  <si>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</si>
  <si>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</si>
  <si>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</si>
  <si>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</si>
  <si>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</si>
  <si>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</si>
  <si>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</si>
  <si>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</si>
  <si>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</si>
  <si>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</si>
  <si>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</si>
  <si>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</si>
  <si>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</si>
  <si>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</si>
  <si>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</si>
  <si>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</si>
  <si>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</si>
  <si>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</si>
  <si>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</si>
  <si>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</si>
  <si>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</si>
  <si>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</si>
  <si>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</si>
  <si>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</si>
  <si>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</si>
  <si>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</si>
  <si>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</si>
  <si>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</si>
  <si>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</si>
  <si>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</si>
  <si>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</si>
  <si>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</si>
  <si>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</si>
  <si>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</si>
  <si>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</si>
  <si>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</si>
  <si>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</si>
  <si>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</si>
  <si>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</si>
  <si>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</si>
  <si>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</si>
  <si>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</si>
  <si>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</si>
  <si>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</si>
  <si>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</si>
  <si>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</si>
  <si>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</si>
  <si>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</si>
  <si>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</si>
  <si>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</si>
  <si>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</si>
  <si>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</si>
  <si>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</si>
  <si>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</si>
  <si>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</si>
  <si>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</si>
  <si>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</si>
  <si>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</si>
  <si>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</si>
  <si>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</si>
  <si>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</si>
  <si>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</si>
  <si>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</si>
  <si>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</si>
  <si>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</si>
  <si>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</si>
  <si>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</si>
  <si>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</si>
  <si>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</si>
  <si>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</si>
  <si>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</si>
  <si>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</si>
  <si>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</si>
  <si>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</si>
  <si>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</si>
  <si>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</si>
  <si>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</si>
  <si>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</si>
  <si>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</si>
  <si>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</si>
  <si>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</si>
  <si>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</si>
  <si>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</si>
  <si>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</si>
  <si>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</si>
  <si>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</si>
  <si>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</si>
  <si>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</si>
  <si>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</si>
  <si>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</si>
  <si>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</si>
  <si>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</si>
  <si>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</si>
  <si>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</si>
  <si>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</si>
  <si>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</si>
  <si>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</si>
  <si>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</si>
  <si>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</si>
  <si>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</si>
  <si>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</si>
  <si>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</si>
  <si>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</si>
  <si>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</si>
  <si>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</si>
  <si>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</si>
  <si>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</si>
  <si>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</si>
  <si>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</si>
  <si>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</si>
  <si>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</si>
  <si>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</si>
  <si>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</si>
  <si>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</si>
  <si>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</si>
  <si>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</si>
  <si>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</si>
  <si>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</si>
  <si>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</si>
  <si>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</si>
  <si>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</si>
  <si>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</si>
  <si>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</si>
  <si>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</si>
  <si>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</si>
  <si>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</si>
  <si>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</si>
  <si>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</si>
  <si>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</si>
  <si>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</si>
  <si>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</si>
  <si>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</si>
  <si>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</si>
  <si>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</si>
  <si>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</si>
  <si>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</si>
  <si>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</si>
  <si>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</si>
  <si>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</si>
  <si>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</si>
  <si>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</si>
  <si>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</si>
  <si>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</si>
  <si>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</si>
  <si>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</si>
  <si>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</si>
  <si>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</si>
  <si>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</si>
  <si>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</si>
  <si>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</si>
  <si>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</si>
  <si>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</si>
  <si>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</si>
  <si>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</si>
  <si>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</si>
  <si>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</si>
  <si>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</si>
  <si>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</si>
  <si>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</si>
  <si>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</si>
  <si>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</si>
  <si>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</si>
  <si>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</si>
  <si>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</si>
  <si>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</si>
  <si>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</si>
  <si>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</si>
  <si>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</si>
  <si>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</si>
  <si>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</si>
  <si>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</si>
  <si>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</si>
  <si>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</si>
  <si>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</si>
  <si>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</si>
  <si>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</si>
  <si>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</si>
  <si>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</si>
  <si>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</si>
  <si>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</si>
  <si>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</si>
  <si>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</si>
  <si>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</si>
  <si>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</si>
  <si>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</si>
  <si>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</si>
  <si>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</si>
  <si>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</si>
  <si>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</si>
  <si>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</si>
  <si>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</si>
  <si>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</si>
  <si>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</si>
  <si>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</si>
  <si>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</si>
  <si>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</si>
  <si>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</si>
  <si>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</si>
  <si>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</si>
  <si>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</si>
  <si>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</si>
  <si>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</si>
  <si>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</si>
  <si>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</si>
  <si>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</si>
  <si>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</si>
  <si>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</si>
  <si>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</si>
  <si>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</si>
  <si>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</si>
  <si>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</si>
  <si>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</si>
  <si>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</si>
  <si>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</si>
  <si>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</si>
  <si>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</si>
  <si>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</si>
  <si>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</si>
  <si>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</si>
  <si>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</si>
  <si>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</si>
  <si>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</si>
  <si>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</si>
  <si>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</si>
  <si>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</si>
  <si>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</si>
  <si>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</si>
  <si>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</si>
  <si>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</si>
  <si>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</si>
  <si>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</si>
  <si>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</si>
  <si>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</si>
  <si>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</si>
  <si>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</si>
  <si>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</si>
  <si>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</si>
  <si>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</si>
  <si>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</si>
  <si>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</si>
  <si>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</si>
  <si>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</si>
  <si>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</si>
  <si>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</si>
  <si>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</si>
  <si>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</si>
  <si>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</si>
  <si>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</si>
  <si>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</si>
  <si>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</si>
  <si>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</si>
  <si>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</si>
  <si>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</si>
  <si>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</si>
  <si>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</si>
  <si>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</si>
  <si>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</si>
  <si>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</si>
  <si>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</si>
  <si>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</si>
  <si>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</si>
  <si>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</si>
  <si>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</si>
  <si>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</si>
  <si>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</si>
  <si>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</si>
  <si>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</si>
  <si>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</si>
  <si>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</si>
  <si>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</si>
  <si>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</si>
  <si>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</si>
  <si>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</si>
  <si>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</si>
  <si>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</si>
  <si>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</si>
  <si>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</si>
  <si>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</si>
  <si>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</si>
  <si>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</si>
  <si>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</si>
  <si>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</si>
  <si>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</si>
  <si>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</si>
  <si>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</si>
  <si>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</si>
  <si>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</si>
  <si>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</si>
  <si>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</si>
  <si>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</si>
  <si>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</si>
  <si>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</si>
  <si>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</si>
  <si>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</si>
  <si>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</si>
  <si>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</si>
  <si>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</si>
  <si>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</si>
  <si>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</si>
  <si>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</si>
  <si>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</si>
  <si>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</si>
  <si>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</si>
  <si>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</si>
  <si>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</si>
  <si>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</si>
  <si>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</si>
  <si>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</si>
  <si>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</si>
  <si>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</si>
  <si>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</si>
  <si>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</si>
  <si>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</si>
  <si>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</si>
  <si>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</si>
  <si>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</si>
  <si>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</si>
  <si>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</si>
  <si>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</si>
  <si>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</si>
  <si>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</si>
  <si>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</si>
  <si>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</si>
  <si>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</si>
  <si>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</si>
  <si>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</si>
  <si>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</si>
  <si>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</si>
  <si>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</si>
  <si>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</si>
  <si>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</si>
  <si>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</si>
  <si>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</si>
  <si>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</si>
  <si>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</si>
  <si>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</si>
  <si>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</si>
  <si>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</si>
  <si>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</si>
  <si>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</si>
  <si>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</si>
  <si>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</si>
  <si>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</si>
  <si>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</si>
  <si>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</si>
  <si>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</si>
  <si>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</si>
  <si>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</si>
  <si>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</si>
  <si>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</si>
  <si>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</si>
  <si>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</si>
  <si>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</si>
  <si>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</si>
  <si>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</si>
  <si>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</si>
  <si>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</si>
  <si>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</si>
  <si>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</si>
  <si>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</si>
  <si>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</si>
  <si>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</si>
  <si>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</si>
  <si>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</si>
  <si>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</si>
  <si>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</si>
  <si>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</si>
  <si>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</si>
  <si>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</si>
  <si>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</si>
  <si>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</si>
  <si>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</si>
  <si>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</si>
  <si>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</si>
  <si>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</si>
  <si>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</si>
  <si>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</si>
  <si>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</si>
  <si>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</si>
  <si>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</si>
  <si>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</si>
  <si>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</si>
  <si>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</si>
  <si>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</si>
  <si>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</si>
  <si>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</si>
  <si>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</si>
  <si>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</si>
  <si>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</si>
  <si>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</si>
  <si>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</si>
  <si>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</si>
  <si>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</si>
  <si>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</si>
  <si>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</si>
  <si>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</si>
  <si>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</si>
  <si>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</si>
  <si>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</si>
  <si>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</si>
  <si>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</si>
  <si>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</si>
  <si>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</si>
  <si>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</si>
  <si>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</si>
  <si>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</si>
  <si>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</si>
  <si>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</si>
  <si>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</si>
  <si>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</si>
  <si>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</si>
  <si>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</si>
  <si>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</si>
  <si>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</si>
  <si>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</si>
  <si>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</si>
  <si>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</si>
  <si>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</si>
  <si>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</si>
  <si>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</si>
  <si>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</si>
  <si>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</si>
  <si>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</si>
  <si>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</si>
  <si>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</si>
  <si>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</si>
  <si>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</si>
  <si>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</si>
  <si>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</si>
  <si>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</si>
  <si>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</si>
  <si>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</si>
  <si>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</si>
  <si>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</si>
  <si>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</si>
  <si>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</si>
  <si>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</si>
  <si>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</si>
  <si>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</si>
  <si>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</si>
  <si>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</si>
  <si>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</si>
  <si>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</si>
  <si>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</si>
  <si>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</si>
  <si>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</si>
  <si>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</si>
  <si>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</si>
  <si>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</si>
  <si>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</si>
  <si>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</si>
  <si>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</si>
  <si>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</si>
  <si>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</si>
  <si>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</si>
  <si>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</si>
  <si>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</si>
  <si>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</si>
  <si>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</si>
  <si>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</si>
  <si>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</si>
  <si>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</si>
  <si>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</si>
  <si>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</si>
  <si>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</si>
  <si>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</si>
  <si>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</si>
  <si>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</si>
  <si>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</si>
  <si>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</si>
  <si>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</si>
  <si>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</si>
  <si>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</si>
  <si>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</si>
  <si>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</si>
  <si>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</si>
  <si>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</si>
  <si>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</si>
  <si>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</si>
  <si>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</si>
  <si>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</si>
  <si>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</si>
  <si>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</si>
  <si>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</si>
  <si>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</si>
  <si>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</si>
  <si>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</si>
  <si>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</si>
  <si>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</si>
  <si>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</si>
  <si>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</si>
  <si>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</si>
  <si>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</si>
  <si>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</si>
  <si>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</si>
  <si>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</si>
  <si>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</si>
  <si>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</si>
  <si>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</si>
  <si>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</si>
  <si>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</si>
  <si>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</si>
  <si>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</si>
  <si>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</si>
  <si>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</si>
  <si>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</si>
  <si>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</si>
  <si>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</si>
  <si>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</si>
  <si>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</si>
  <si>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</si>
  <si>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</si>
  <si>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</si>
  <si>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</si>
  <si>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</si>
  <si>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</si>
  <si>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</si>
  <si>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</si>
  <si>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</si>
  <si>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</si>
  <si>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</si>
  <si>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</si>
  <si>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</si>
  <si>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</si>
  <si>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</si>
  <si>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</si>
  <si>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</si>
  <si>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</si>
  <si>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</si>
  <si>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</si>
  <si>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</si>
  <si>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</si>
  <si>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</si>
  <si>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</si>
  <si>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</si>
  <si>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</si>
  <si>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</si>
  <si>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</si>
  <si>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</si>
  <si>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</si>
  <si>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</si>
  <si>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</si>
  <si>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</si>
  <si>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</si>
  <si>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</si>
  <si>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</si>
  <si>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</si>
  <si>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</si>
  <si>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</si>
  <si>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</si>
  <si>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</si>
  <si>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</si>
  <si>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</si>
  <si>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</si>
  <si>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</si>
  <si>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</si>
  <si>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</si>
  <si>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</si>
  <si>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</si>
  <si>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</si>
  <si>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</si>
  <si>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</si>
  <si>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</si>
  <si>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</si>
  <si>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</si>
  <si>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</si>
  <si>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</si>
  <si>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</si>
  <si>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</si>
  <si>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</si>
  <si>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</si>
  <si>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</si>
  <si>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</si>
  <si>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</si>
  <si>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</si>
  <si>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</si>
  <si>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</si>
  <si>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</si>
  <si>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</si>
  <si>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</si>
  <si>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</si>
  <si>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</si>
  <si>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</si>
  <si>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</si>
  <si>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</si>
  <si>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</si>
  <si>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</si>
  <si>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</si>
  <si>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</si>
  <si>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</si>
  <si>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</si>
  <si>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</si>
  <si>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</si>
  <si>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</si>
  <si>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</si>
  <si>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</si>
  <si>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</si>
  <si>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</si>
  <si>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</si>
  <si>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</si>
  <si>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</si>
  <si>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</si>
  <si>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</si>
  <si>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</si>
  <si>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</si>
  <si>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</si>
  <si>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</si>
  <si>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</si>
  <si>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</si>
  <si>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</si>
  <si>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</si>
  <si>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</si>
  <si>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</si>
  <si>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</si>
  <si>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</si>
  <si>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</si>
  <si>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</si>
  <si>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</si>
  <si>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</si>
  <si>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</si>
  <si>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</si>
  <si>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</si>
  <si>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</si>
  <si>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</si>
  <si>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</si>
  <si>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</si>
  <si>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</si>
  <si>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</si>
  <si>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</si>
  <si>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</si>
  <si>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</si>
  <si>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</si>
  <si>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</si>
  <si>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</si>
  <si>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</si>
  <si>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</si>
  <si>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</si>
  <si>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</si>
  <si>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</si>
  <si>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</si>
  <si>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</si>
  <si>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</si>
  <si>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</si>
  <si>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</si>
  <si>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</si>
  <si>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</si>
  <si>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</si>
  <si>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</si>
  <si>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</si>
  <si>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</si>
  <si>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</si>
  <si>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</si>
  <si>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</si>
  <si>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</si>
  <si>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</si>
  <si>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</si>
  <si>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</si>
  <si>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</si>
  <si>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</si>
  <si>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</si>
  <si>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</si>
  <si>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</si>
  <si>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</si>
  <si>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</si>
  <si>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</si>
  <si>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</si>
  <si>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</si>
  <si>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</si>
  <si>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</si>
  <si>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</si>
  <si>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</si>
  <si>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</si>
  <si>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</si>
  <si>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</si>
  <si>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</si>
  <si>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</si>
  <si>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</si>
  <si>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</si>
  <si>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</si>
  <si>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</si>
  <si>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</si>
  <si>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</si>
  <si>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</si>
  <si>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</si>
  <si>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</si>
  <si>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</si>
  <si>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</si>
  <si>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</si>
  <si>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</si>
  <si>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</si>
  <si>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</si>
  <si>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</si>
  <si>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</si>
  <si>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</si>
  <si>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</si>
  <si>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</si>
  <si>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</si>
  <si>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</si>
  <si>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</si>
  <si>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</si>
  <si>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</si>
  <si>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</si>
  <si>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</si>
  <si>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</si>
  <si>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</si>
  <si>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</si>
  <si>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</si>
  <si>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</si>
  <si>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</si>
  <si>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</si>
  <si>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</si>
  <si>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</si>
  <si>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</si>
  <si>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</si>
  <si>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</si>
  <si>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</si>
  <si>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</si>
  <si>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</si>
  <si>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</si>
  <si>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</si>
  <si>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</si>
  <si>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</si>
  <si>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</si>
  <si>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</si>
  <si>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</si>
  <si>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</si>
  <si>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</si>
  <si>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</si>
  <si>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</si>
  <si>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</si>
  <si>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</si>
  <si>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</si>
  <si>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</si>
  <si>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</si>
  <si>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</si>
  <si>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</si>
  <si>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</si>
  <si>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</si>
  <si>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</si>
  <si>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</si>
  <si>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</si>
  <si>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</si>
  <si>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</si>
  <si>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</si>
  <si>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</si>
  <si>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</si>
  <si>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</si>
  <si>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</si>
  <si>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</si>
  <si>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</si>
  <si>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</si>
  <si>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</si>
  <si>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</si>
  <si>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</si>
  <si>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</si>
  <si>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</si>
  <si>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</si>
  <si>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</si>
  <si>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</si>
  <si>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</si>
  <si>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</si>
  <si>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</si>
  <si>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</si>
  <si>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</si>
  <si>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</si>
  <si>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</si>
  <si>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</si>
  <si>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</si>
  <si>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</si>
  <si>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</si>
  <si>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</si>
  <si>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</si>
  <si>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</si>
  <si>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</si>
  <si>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</si>
  <si>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</si>
  <si>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</si>
  <si>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</si>
  <si>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</si>
  <si>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</si>
  <si>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</si>
  <si>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</si>
  <si>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</si>
  <si>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</si>
  <si>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</si>
  <si>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</si>
  <si>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</si>
  <si>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</si>
  <si>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</si>
  <si>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</si>
  <si>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</si>
  <si>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</si>
  <si>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</si>
  <si>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</si>
  <si>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</si>
  <si>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</si>
  <si>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</si>
  <si>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</si>
  <si>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</si>
  <si>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</si>
  <si>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</si>
  <si>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</si>
  <si>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</si>
  <si>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</si>
  <si>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</si>
  <si>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</si>
  <si>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</si>
  <si>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</si>
  <si>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</si>
  <si>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</si>
  <si>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</si>
  <si>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</si>
  <si>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</si>
  <si>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</si>
  <si>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</si>
  <si>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</si>
  <si>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</si>
  <si>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</si>
  <si>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</si>
  <si>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</si>
  <si>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</si>
  <si>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</si>
  <si>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</si>
  <si>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</si>
  <si>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</si>
  <si>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</si>
  <si>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</si>
  <si>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</si>
  <si>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</si>
  <si>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</si>
  <si>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</si>
  <si>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</si>
  <si>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</si>
  <si>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</si>
  <si>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</si>
  <si>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</si>
  <si>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</si>
  <si>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</si>
  <si>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</si>
  <si>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</si>
  <si>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</si>
  <si>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</si>
  <si>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</si>
  <si>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</si>
  <si>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</si>
  <si>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</si>
  <si>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</si>
  <si>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</si>
  <si>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</si>
  <si>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</si>
  <si>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</si>
  <si>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</si>
  <si>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</si>
  <si>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</si>
  <si>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</si>
  <si>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</si>
  <si>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</si>
  <si>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</si>
  <si>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</si>
  <si>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</si>
  <si>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</si>
  <si>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</si>
  <si>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</si>
  <si>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</si>
  <si>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</si>
  <si>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</si>
  <si>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</si>
  <si>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</si>
  <si>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</si>
  <si>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</si>
  <si>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</si>
  <si>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</si>
  <si>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</si>
  <si>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</si>
  <si>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</si>
  <si>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</si>
  <si>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</si>
  <si>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</si>
  <si>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</si>
  <si>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</si>
  <si>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</si>
  <si>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</si>
  <si>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</si>
  <si>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</si>
  <si>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</si>
  <si>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</si>
  <si>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</si>
  <si>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</si>
  <si>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</si>
  <si>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</si>
  <si>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</si>
  <si>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</si>
  <si>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</si>
  <si>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</si>
  <si>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</si>
  <si>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</si>
  <si>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</si>
  <si>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</si>
  <si>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</si>
  <si>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</si>
  <si>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</si>
  <si>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</si>
  <si>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</si>
  <si>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</si>
  <si>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</si>
  <si>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</si>
  <si>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</si>
  <si>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</si>
  <si>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</si>
  <si>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</si>
  <si>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</si>
  <si>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</si>
  <si>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</si>
  <si>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</si>
  <si>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</si>
  <si>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</si>
  <si>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</si>
  <si>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</si>
  <si>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</si>
  <si>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</si>
  <si>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</si>
  <si>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</si>
  <si>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</si>
  <si>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</si>
  <si>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</si>
  <si>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</si>
  <si>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</si>
  <si>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</si>
  <si>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</si>
  <si>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</si>
  <si>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</si>
  <si>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</si>
  <si>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</si>
  <si>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</si>
  <si>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</si>
  <si>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</si>
  <si>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</si>
  <si>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</si>
  <si>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</si>
  <si>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</si>
  <si>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</si>
  <si>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</si>
  <si>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</si>
  <si>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</si>
  <si>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</si>
  <si>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</si>
  <si>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</si>
  <si>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</si>
  <si>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</si>
  <si>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</si>
  <si>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</si>
  <si>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</si>
  <si>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</si>
  <si>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</si>
  <si>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</si>
  <si>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</si>
  <si>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</si>
  <si>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</si>
  <si>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</si>
  <si>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</si>
  <si>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</si>
  <si>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</si>
  <si>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</si>
  <si>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</si>
  <si>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</si>
  <si>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</si>
  <si>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</si>
  <si>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</si>
  <si>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</si>
  <si>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</si>
  <si>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</si>
  <si>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</si>
  <si>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</si>
  <si>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</si>
  <si>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</si>
  <si>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</si>
  <si>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</si>
  <si>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</si>
  <si>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</si>
  <si>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</si>
  <si>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</si>
  <si>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</si>
  <si>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</si>
  <si>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</si>
  <si>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</si>
  <si>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</si>
  <si>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</si>
  <si>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</si>
  <si>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</si>
  <si>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</si>
  <si>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</si>
  <si>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</si>
  <si>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</si>
  <si>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</si>
  <si>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</si>
  <si>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</si>
  <si>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</si>
  <si>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</si>
  <si>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</si>
  <si>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</si>
  <si>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</si>
  <si>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</si>
  <si>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</si>
  <si>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</si>
  <si>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</si>
  <si>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</si>
  <si>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</si>
  <si>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</si>
  <si>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</si>
  <si>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</si>
  <si>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</si>
  <si>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</si>
  <si>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</si>
  <si>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</si>
  <si>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</si>
  <si>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</si>
  <si>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</si>
  <si>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</si>
  <si>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</si>
  <si>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</si>
  <si>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</si>
  <si>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</si>
  <si>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</si>
  <si>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</si>
  <si>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</si>
  <si>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</si>
  <si>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</si>
  <si>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</si>
  <si>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</si>
  <si>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</si>
  <si>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</si>
  <si>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</si>
  <si>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</si>
  <si>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</si>
  <si>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</si>
  <si>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</si>
  <si>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</si>
  <si>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</si>
  <si>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</si>
  <si>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</si>
  <si>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</si>
  <si>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</si>
  <si>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</si>
  <si>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</si>
  <si>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</si>
  <si>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</si>
  <si>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</si>
  <si>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</si>
  <si>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</si>
  <si>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</si>
  <si>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</si>
  <si>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</si>
  <si>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</si>
  <si>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</si>
  <si>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</si>
  <si>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</si>
  <si>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</si>
  <si>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</si>
  <si>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</si>
  <si>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</si>
  <si>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</si>
  <si>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</si>
  <si>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</si>
  <si>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</si>
  <si>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</si>
  <si>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</si>
  <si>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</si>
  <si>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</si>
  <si>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</si>
  <si>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</si>
  <si>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</si>
  <si>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</si>
  <si>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</si>
  <si>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</si>
  <si>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</si>
  <si>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</si>
  <si>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</si>
  <si>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</si>
  <si>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</si>
  <si>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</si>
  <si>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</si>
  <si>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</si>
  <si>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</si>
  <si>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</si>
  <si>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</si>
  <si>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</si>
  <si>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</si>
  <si>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</si>
  <si>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</si>
  <si>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</si>
  <si>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</si>
  <si>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</si>
  <si>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</si>
  <si>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</si>
  <si>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</si>
  <si>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</si>
  <si>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</si>
  <si>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</si>
  <si>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</si>
  <si>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</si>
  <si>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</si>
  <si>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</si>
  <si>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</si>
  <si>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</si>
  <si>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</si>
  <si>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</si>
  <si>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</si>
  <si>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</si>
  <si>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</si>
  <si>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</si>
  <si>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</si>
  <si>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</si>
  <si>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</si>
  <si>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</si>
  <si>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</si>
  <si>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</si>
  <si>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</si>
  <si>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</si>
  <si>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</si>
  <si>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</si>
  <si>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</si>
  <si>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</si>
  <si>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</si>
  <si>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</si>
  <si>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</si>
  <si>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</si>
  <si>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</si>
  <si>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</si>
  <si>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</si>
  <si>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</si>
  <si>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</si>
  <si>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</si>
  <si>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</si>
  <si>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</si>
  <si>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</si>
  <si>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</si>
  <si>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</si>
  <si>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</si>
  <si>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</si>
  <si>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</si>
  <si>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</si>
  <si>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</si>
  <si>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</si>
  <si>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</si>
  <si>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</si>
  <si>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</si>
  <si>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</si>
  <si>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</si>
  <si>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</si>
  <si>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</si>
  <si>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</si>
  <si>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</si>
  <si>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</si>
  <si>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</si>
  <si>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</si>
  <si>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</si>
  <si>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</si>
  <si>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</si>
  <si>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</si>
  <si>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</si>
  <si>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</si>
  <si>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</si>
  <si>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</si>
  <si>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</si>
  <si>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</si>
  <si>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</si>
  <si>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</si>
  <si>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</si>
  <si>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</si>
  <si>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</si>
  <si>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</si>
  <si>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</si>
  <si>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</si>
  <si>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</si>
  <si>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</si>
  <si>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</si>
  <si>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</si>
  <si>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</si>
  <si>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</si>
  <si>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</si>
  <si>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</si>
  <si>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</si>
  <si>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</si>
  <si>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</si>
  <si>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</si>
  <si>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</si>
  <si>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</si>
  <si>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</si>
  <si>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</si>
  <si>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</si>
  <si>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</si>
  <si>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</si>
  <si>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</si>
  <si>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</si>
  <si>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</si>
  <si>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</si>
  <si>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</si>
  <si>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</si>
  <si>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</si>
  <si>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</si>
  <si>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</si>
  <si>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</si>
  <si>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</si>
  <si>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</si>
  <si>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</si>
  <si>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</si>
  <si>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</si>
  <si>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</si>
  <si>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</si>
  <si>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</si>
  <si>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</si>
  <si>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</si>
  <si>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</si>
  <si>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</si>
  <si>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</si>
  <si>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</si>
  <si>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</si>
  <si>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</si>
  <si>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</si>
  <si>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</si>
  <si>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</si>
  <si>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</si>
  <si>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</si>
  <si>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</si>
  <si>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</si>
  <si>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</si>
  <si>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</si>
  <si>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</si>
  <si>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</si>
  <si>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</si>
  <si>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</si>
  <si>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</si>
  <si>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</si>
  <si>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</si>
  <si>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</si>
  <si>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</si>
  <si>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</si>
  <si>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</si>
  <si>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</si>
  <si>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</si>
  <si>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</si>
  <si>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</si>
  <si>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</si>
  <si>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</si>
  <si>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</si>
  <si>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</si>
  <si>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</si>
  <si>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</si>
  <si>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</si>
  <si>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</si>
  <si>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</si>
  <si>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</si>
  <si>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</si>
  <si>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</si>
  <si>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</si>
  <si>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</si>
  <si>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</si>
  <si>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</si>
  <si>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</si>
  <si>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</si>
  <si>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</si>
  <si>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</si>
  <si>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</si>
  <si>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</si>
  <si>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</si>
  <si>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</si>
  <si>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</si>
  <si>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</si>
  <si>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</si>
  <si>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</si>
  <si>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</si>
  <si>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</si>
  <si>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</si>
  <si>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</si>
  <si>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</si>
  <si>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</si>
  <si>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</si>
  <si>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</si>
  <si>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</si>
  <si>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</si>
  <si>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</si>
  <si>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</si>
  <si>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</si>
  <si>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</si>
  <si>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</si>
  <si>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</si>
  <si>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</si>
  <si>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</si>
  <si>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</si>
  <si>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</si>
  <si>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</si>
  <si>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</si>
  <si>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</si>
  <si>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</si>
  <si>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</si>
  <si>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</si>
  <si>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</si>
  <si>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</si>
  <si>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</si>
  <si>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</si>
  <si>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</si>
  <si>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</si>
  <si>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</si>
  <si>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</si>
  <si>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</si>
  <si>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</si>
  <si>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</si>
  <si>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</si>
  <si>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</si>
  <si>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</si>
  <si>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</si>
  <si>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</si>
  <si>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</si>
  <si>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</si>
  <si>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</si>
  <si>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</si>
  <si>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</si>
  <si>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</si>
  <si>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</si>
  <si>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</si>
  <si>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</si>
  <si>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</si>
  <si>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</si>
  <si>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</si>
  <si>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</si>
  <si>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</si>
  <si>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</si>
  <si>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</si>
  <si>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</si>
  <si>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</si>
  <si>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</si>
  <si>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</si>
  <si>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</si>
  <si>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</si>
  <si>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</si>
  <si>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</si>
  <si>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</si>
  <si>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</si>
  <si>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</si>
  <si>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</si>
  <si>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</si>
  <si>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</si>
  <si>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</si>
  <si>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</si>
  <si>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</si>
  <si>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</si>
  <si>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</si>
  <si>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</si>
  <si>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</si>
  <si>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</si>
  <si>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</si>
  <si>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</si>
  <si>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</si>
  <si>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</si>
  <si>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</si>
  <si>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</si>
  <si>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</si>
  <si>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</si>
  <si>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</si>
  <si>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</si>
  <si>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</si>
  <si>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</si>
  <si>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</si>
  <si>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</si>
  <si>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</si>
  <si>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</si>
  <si>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</si>
  <si>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</si>
  <si>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</si>
  <si>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</si>
  <si>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</si>
  <si>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</si>
  <si>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</si>
  <si>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</si>
  <si>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</si>
  <si>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</si>
  <si>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</si>
  <si>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</si>
  <si>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</si>
  <si>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</si>
  <si>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</si>
  <si>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</si>
  <si>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</si>
  <si>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</si>
  <si>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</si>
  <si>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</si>
  <si>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</si>
  <si>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</si>
  <si>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</si>
  <si>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</si>
  <si>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</si>
  <si>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</si>
  <si>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</si>
  <si>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</si>
  <si>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</si>
  <si>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</si>
  <si>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</si>
  <si>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</si>
  <si>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</si>
  <si>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</si>
  <si>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</si>
  <si>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</si>
  <si>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</si>
  <si>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</si>
  <si>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</si>
  <si>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</si>
  <si>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</si>
  <si>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</si>
  <si>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</si>
  <si>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</si>
  <si>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</si>
  <si>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</si>
  <si>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</si>
  <si>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</si>
  <si>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</si>
  <si>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</si>
  <si>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</si>
  <si>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</si>
  <si>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</si>
  <si>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</si>
  <si>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</si>
  <si>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</si>
  <si>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</si>
  <si>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</si>
  <si>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</si>
  <si>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</si>
  <si>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</si>
  <si>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</si>
  <si>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</si>
  <si>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</si>
  <si>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</si>
  <si>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</si>
  <si>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</si>
  <si>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</si>
  <si>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</si>
  <si>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</si>
  <si>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</si>
  <si>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</si>
  <si>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</si>
  <si>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</si>
  <si>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</si>
  <si>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</si>
  <si>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</si>
  <si>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</si>
  <si>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</si>
  <si>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</si>
  <si>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</si>
  <si>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</si>
  <si>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</si>
  <si>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</si>
  <si>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</si>
  <si>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</si>
  <si>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</si>
  <si>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</si>
  <si>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</si>
  <si>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</si>
  <si>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</si>
  <si>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</si>
  <si>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</si>
  <si>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</si>
  <si>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</si>
  <si>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</si>
  <si>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</si>
  <si>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</si>
  <si>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</si>
  <si>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</si>
  <si>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</si>
  <si>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</si>
  <si>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</si>
  <si>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</si>
  <si>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</si>
  <si>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</si>
  <si>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</si>
  <si>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</si>
  <si>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</si>
  <si>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</si>
  <si>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</si>
  <si>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</si>
  <si>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</si>
  <si>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</si>
  <si>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</si>
  <si>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</si>
  <si>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</si>
  <si>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</si>
  <si>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</si>
  <si>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</si>
  <si>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</si>
  <si>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</si>
  <si>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</si>
  <si>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</si>
  <si>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</si>
  <si>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</si>
  <si>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</si>
  <si>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</si>
  <si>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</si>
  <si>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</si>
  <si>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</si>
  <si>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</si>
  <si>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</si>
  <si>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</si>
  <si>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</si>
  <si>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</si>
  <si>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</si>
  <si>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</si>
  <si>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</si>
  <si>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</si>
  <si>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</si>
  <si>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</si>
  <si>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</si>
  <si>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</si>
  <si>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</si>
  <si>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</si>
  <si>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</si>
  <si>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</si>
  <si>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</si>
  <si>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</si>
  <si>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</si>
  <si>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</si>
  <si>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</si>
  <si>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</si>
  <si>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</si>
  <si>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</si>
  <si>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</si>
  <si>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</si>
  <si>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</si>
  <si>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</si>
  <si>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</si>
  <si>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</si>
  <si>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</si>
  <si>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</si>
  <si>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</si>
  <si>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</si>
  <si>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</si>
  <si>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</si>
  <si>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</si>
  <si>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</si>
  <si>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</si>
  <si>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</si>
  <si>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</si>
  <si>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</si>
  <si>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</si>
  <si>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</si>
  <si>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</si>
  <si>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</si>
  <si>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</si>
  <si>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</si>
  <si>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</si>
  <si>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</si>
  <si>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</si>
  <si>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</si>
  <si>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</si>
  <si>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</si>
  <si>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</si>
  <si>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</si>
  <si>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</si>
  <si>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</si>
  <si>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</si>
  <si>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</si>
  <si>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</si>
  <si>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</si>
  <si>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</si>
  <si>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</si>
  <si>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</si>
  <si>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</si>
  <si>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</si>
  <si>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</si>
  <si>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</si>
  <si>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</si>
  <si>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</si>
  <si>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</si>
  <si>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</si>
  <si>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</si>
  <si>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</si>
  <si>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</si>
  <si>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</si>
  <si>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</si>
  <si>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</si>
  <si>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</si>
  <si>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</si>
  <si>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</si>
  <si>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</si>
  <si>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</si>
  <si>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</si>
  <si>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</si>
  <si>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</si>
  <si>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</si>
  <si>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</si>
  <si>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</si>
  <si>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</si>
  <si>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</si>
  <si>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</si>
  <si>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</si>
  <si>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</si>
  <si>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</si>
  <si>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</si>
  <si>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</si>
  <si>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</si>
  <si>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</si>
  <si>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</si>
  <si>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</si>
  <si>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</si>
  <si>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</si>
  <si>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</si>
  <si>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</si>
  <si>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</si>
  <si>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</si>
  <si>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</si>
  <si>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</si>
  <si>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</si>
  <si>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</si>
  <si>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</si>
  <si>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</si>
  <si>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</si>
  <si>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</si>
  <si>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</si>
  <si>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</si>
  <si>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</si>
  <si>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</si>
  <si>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</si>
  <si>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</si>
  <si>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</si>
  <si>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</si>
  <si>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</si>
  <si>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</si>
  <si>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</si>
  <si>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</si>
  <si>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</si>
  <si>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</si>
  <si>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</si>
  <si>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</si>
  <si>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</si>
  <si>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</si>
  <si>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</si>
  <si>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</si>
  <si>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</si>
  <si>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</si>
  <si>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</si>
  <si>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</si>
  <si>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</si>
  <si>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</si>
  <si>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</si>
  <si>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</si>
  <si>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</si>
  <si>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</si>
  <si>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</si>
  <si>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</si>
  <si>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</si>
  <si>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</si>
  <si>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</si>
  <si>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</si>
  <si>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</si>
  <si>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</si>
  <si>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</si>
  <si>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</si>
  <si>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</si>
  <si>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</si>
  <si>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</si>
  <si>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</si>
  <si>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</si>
  <si>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</si>
  <si>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</si>
  <si>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</si>
  <si>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</si>
  <si>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</si>
  <si>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</si>
  <si>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</si>
  <si>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</si>
  <si>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</si>
  <si>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</si>
  <si>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</si>
  <si>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</si>
  <si>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</si>
  <si>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</si>
  <si>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</si>
  <si>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</si>
  <si>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</si>
  <si>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</si>
  <si>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</si>
  <si>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</si>
  <si>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</si>
  <si>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</si>
  <si>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</si>
  <si>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</si>
  <si>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</si>
  <si>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</si>
  <si>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</si>
  <si>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</si>
  <si>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</si>
  <si>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</si>
  <si>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</si>
  <si>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</si>
  <si>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</si>
  <si>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</si>
  <si>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</si>
  <si>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</si>
  <si>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</si>
  <si>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</si>
  <si>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</si>
  <si>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</si>
  <si>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</si>
  <si>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</si>
  <si>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</si>
  <si>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</si>
  <si>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</si>
  <si>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</si>
  <si>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</si>
  <si>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</si>
  <si>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</si>
  <si>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</si>
  <si>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</si>
  <si>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</si>
  <si>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</si>
  <si>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</si>
  <si>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</si>
  <si>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</si>
  <si>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</si>
  <si>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</si>
  <si>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</si>
  <si>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</si>
  <si>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</si>
  <si>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</si>
  <si>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</si>
  <si>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</si>
  <si>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</si>
  <si>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</si>
  <si>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</si>
  <si>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AKADEMIJA LIKOVNIH UMJETNOSTI</t>
  </si>
  <si>
    <t>ZAGREB</t>
  </si>
  <si>
    <t>ILICA 85</t>
  </si>
  <si>
    <t>MIRJANA ŽIGMAN</t>
  </si>
  <si>
    <t>3711-303</t>
  </si>
  <si>
    <t>3711-416</t>
  </si>
  <si>
    <t>mzigman@alu.hr</t>
  </si>
  <si>
    <t>alu@alu.hr</t>
  </si>
  <si>
    <t>TOMISLAV BUNTAK</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</si>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</sst>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27573051</v>
      </c>
      <c r="D2" s="63">
        <f>PRRAS!E12</f>
        <v>30011433</v>
      </c>
      <c r="E2" s="63"/>
      <c r="F2" s="63"/>
      <c r="G2" s="64">
        <f t="shared" ref="G2:G65" si="0">(B2/1000)*(C2*1+D2*2)</f>
        <v>87595.917000000001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01982</v>
      </c>
      <c r="L10" s="50">
        <f>INT(VALUE(RefStr!B6))</f>
        <v>1982</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03207919</v>
      </c>
      <c r="L11" s="50">
        <f>INT(VALUE(RefStr!B8))</f>
        <v>3207919</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AKADEMIJA LIKOVNIH UMJETNOSTI</v>
      </c>
      <c r="L12" s="50">
        <f>LEN(Skriveni!K12)</f>
        <v>29</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10000</v>
      </c>
      <c r="L13" s="50">
        <f>INT(VALUE(RefStr!B12))</f>
        <v>10000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ILICA 85</v>
      </c>
      <c r="L15" s="50">
        <f>LEN(Skriveni!K15)</f>
        <v>8</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11</v>
      </c>
      <c r="L16" s="50">
        <f>INT(VALUE(RefStr!B16))</f>
        <v>11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8542</v>
      </c>
      <c r="L17" s="50">
        <f>INT(VALUE(RefStr!B18))</f>
        <v>8542</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080</v>
      </c>
      <c r="L18" s="50">
        <f>INT(VALUE(RefStr!B20))</f>
        <v>80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95847257607</v>
      </c>
      <c r="L21" s="50">
        <f>INT(VALUE(RefStr!K14))</f>
        <v>95847257607</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MIRJANA ŽIGMAN</v>
      </c>
      <c r="L22" s="50">
        <f>LEN(RefStr!H25)</f>
        <v>14</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3711-303</v>
      </c>
      <c r="L23" s="50">
        <f>LEN(RefStr!H27)</f>
        <v>8</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3711-416</v>
      </c>
      <c r="L24" s="50">
        <f>LEN(RefStr!K27)</f>
        <v>8</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mzigman@alu.hr</v>
      </c>
      <c r="L25" s="50">
        <f>LEN(RefStr!H29)</f>
        <v>14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alu@alu.hr</v>
      </c>
      <c r="L26" s="50">
        <f>LEN(RefStr!H31)</f>
        <v>10</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TOMISLAV BUNTAK</v>
      </c>
      <c r="L27" s="50">
        <f>LEN(RefStr!H33)</f>
        <v>15</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529.561.192,03</v>
      </c>
      <c r="L28" s="50">
        <f>SUM(G2:G1561)</f>
        <v>529561192.03299981</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334708431.73799998</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148504660.88</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42744186.494999997</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312.79499999999996</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3603600.125</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174123</v>
      </c>
      <c r="D46" s="58">
        <f>PRRAS!E56</f>
        <v>102196</v>
      </c>
      <c r="E46" s="58">
        <v>0</v>
      </c>
      <c r="F46" s="58">
        <v>0</v>
      </c>
      <c r="G46" s="59">
        <f t="shared" si="0"/>
        <v>17033.174999999999</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44250</v>
      </c>
      <c r="D55" s="58">
        <f>PRRAS!E65</f>
        <v>6400</v>
      </c>
      <c r="E55" s="58">
        <v>0</v>
      </c>
      <c r="F55" s="58">
        <v>0</v>
      </c>
      <c r="G55" s="59">
        <f t="shared" si="0"/>
        <v>3080.7</v>
      </c>
      <c r="H55" s="59">
        <f t="shared" si="1"/>
        <v>0</v>
      </c>
      <c r="I55" s="60">
        <v>0</v>
      </c>
    </row>
    <row r="56" spans="1:9" x14ac:dyDescent="0.2">
      <c r="A56" s="57">
        <v>151</v>
      </c>
      <c r="B56" s="58">
        <f>PRRAS!C66</f>
        <v>55</v>
      </c>
      <c r="C56" s="58">
        <f>PRRAS!D66</f>
        <v>27750</v>
      </c>
      <c r="D56" s="58">
        <f>PRRAS!E66</f>
        <v>6400</v>
      </c>
      <c r="E56" s="58">
        <v>0</v>
      </c>
      <c r="F56" s="58">
        <v>0</v>
      </c>
      <c r="G56" s="59">
        <f t="shared" si="0"/>
        <v>2230.25</v>
      </c>
      <c r="H56" s="59">
        <f t="shared" si="1"/>
        <v>0</v>
      </c>
      <c r="I56" s="60">
        <v>0</v>
      </c>
    </row>
    <row r="57" spans="1:9" x14ac:dyDescent="0.2">
      <c r="A57" s="57">
        <v>151</v>
      </c>
      <c r="B57" s="58">
        <f>PRRAS!C67</f>
        <v>56</v>
      </c>
      <c r="C57" s="58">
        <f>PRRAS!D67</f>
        <v>16500</v>
      </c>
      <c r="D57" s="58">
        <f>PRRAS!E67</f>
        <v>0</v>
      </c>
      <c r="E57" s="58">
        <v>0</v>
      </c>
      <c r="F57" s="58">
        <v>0</v>
      </c>
      <c r="G57" s="59">
        <f t="shared" si="0"/>
        <v>924</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67000</v>
      </c>
      <c r="D64" s="58">
        <f>PRRAS!E74</f>
        <v>27780</v>
      </c>
      <c r="E64" s="58">
        <v>0</v>
      </c>
      <c r="F64" s="58">
        <v>0</v>
      </c>
      <c r="G64" s="59">
        <f t="shared" si="0"/>
        <v>7721.28</v>
      </c>
      <c r="H64" s="59">
        <f t="shared" si="1"/>
        <v>0</v>
      </c>
      <c r="I64" s="60">
        <v>0</v>
      </c>
    </row>
    <row r="65" spans="1:9" x14ac:dyDescent="0.2">
      <c r="A65" s="57">
        <v>151</v>
      </c>
      <c r="B65" s="58">
        <f>PRRAS!C75</f>
        <v>64</v>
      </c>
      <c r="C65" s="58">
        <f>PRRAS!D75</f>
        <v>67000</v>
      </c>
      <c r="D65" s="58">
        <f>PRRAS!E75</f>
        <v>27780</v>
      </c>
      <c r="E65" s="58">
        <v>0</v>
      </c>
      <c r="F65" s="58">
        <v>0</v>
      </c>
      <c r="G65" s="59">
        <f t="shared" si="0"/>
        <v>7843.84</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62873</v>
      </c>
      <c r="D70" s="58">
        <f>PRRAS!E80</f>
        <v>68016</v>
      </c>
      <c r="E70" s="58">
        <v>0</v>
      </c>
      <c r="F70" s="58">
        <v>0</v>
      </c>
      <c r="G70" s="59">
        <f t="shared" si="2"/>
        <v>13724.445000000002</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62873</v>
      </c>
      <c r="D73" s="58">
        <f>PRRAS!E83</f>
        <v>68016</v>
      </c>
      <c r="E73" s="58">
        <v>0</v>
      </c>
      <c r="F73" s="58">
        <v>0</v>
      </c>
      <c r="G73" s="59">
        <f t="shared" si="2"/>
        <v>14321.159999999998</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314</v>
      </c>
      <c r="D75" s="58">
        <f>PRRAS!E85</f>
        <v>169</v>
      </c>
      <c r="E75" s="58">
        <v>0</v>
      </c>
      <c r="F75" s="58">
        <v>0</v>
      </c>
      <c r="G75" s="59">
        <f t="shared" si="2"/>
        <v>48.247999999999998</v>
      </c>
      <c r="H75" s="59">
        <f t="shared" si="3"/>
        <v>0</v>
      </c>
      <c r="I75" s="60">
        <v>0</v>
      </c>
    </row>
    <row r="76" spans="1:9" x14ac:dyDescent="0.2">
      <c r="A76" s="57">
        <v>151</v>
      </c>
      <c r="B76" s="58">
        <f>PRRAS!C86</f>
        <v>75</v>
      </c>
      <c r="C76" s="58">
        <f>PRRAS!D86</f>
        <v>314</v>
      </c>
      <c r="D76" s="58">
        <f>PRRAS!E86</f>
        <v>169</v>
      </c>
      <c r="E76" s="58">
        <v>0</v>
      </c>
      <c r="F76" s="58">
        <v>0</v>
      </c>
      <c r="G76" s="59">
        <f t="shared" si="2"/>
        <v>48.9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314</v>
      </c>
      <c r="D78" s="58">
        <f>PRRAS!E88</f>
        <v>169</v>
      </c>
      <c r="E78" s="58">
        <v>0</v>
      </c>
      <c r="F78" s="58">
        <v>0</v>
      </c>
      <c r="G78" s="59">
        <f t="shared" si="2"/>
        <v>50.204000000000001</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900655</v>
      </c>
      <c r="D106" s="58">
        <f>PRRAS!E116</f>
        <v>885499</v>
      </c>
      <c r="E106" s="58">
        <v>0</v>
      </c>
      <c r="F106" s="58">
        <v>0</v>
      </c>
      <c r="G106" s="59">
        <f t="shared" si="2"/>
        <v>280523.565</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900655</v>
      </c>
      <c r="D112" s="58">
        <f>PRRAS!E122</f>
        <v>885499</v>
      </c>
      <c r="E112" s="58">
        <v>0</v>
      </c>
      <c r="F112" s="58">
        <v>0</v>
      </c>
      <c r="G112" s="59">
        <f t="shared" si="2"/>
        <v>296553.48300000001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900655</v>
      </c>
      <c r="D117" s="58">
        <f>PRRAS!E127</f>
        <v>885499</v>
      </c>
      <c r="E117" s="58">
        <v>0</v>
      </c>
      <c r="F117" s="58">
        <v>0</v>
      </c>
      <c r="G117" s="59">
        <f t="shared" si="2"/>
        <v>309911.74800000002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436110</v>
      </c>
      <c r="D124" s="58">
        <f>PRRAS!E134</f>
        <v>771977</v>
      </c>
      <c r="E124" s="58">
        <v>0</v>
      </c>
      <c r="F124" s="58">
        <v>0</v>
      </c>
      <c r="G124" s="59">
        <f t="shared" si="2"/>
        <v>243547.872</v>
      </c>
      <c r="H124" s="59">
        <f t="shared" si="3"/>
        <v>0</v>
      </c>
      <c r="I124" s="60">
        <v>0</v>
      </c>
    </row>
    <row r="125" spans="1:9" x14ac:dyDescent="0.2">
      <c r="A125" s="57">
        <v>151</v>
      </c>
      <c r="B125" s="58">
        <f>PRRAS!C135</f>
        <v>124</v>
      </c>
      <c r="C125" s="58">
        <f>PRRAS!D135</f>
        <v>376330</v>
      </c>
      <c r="D125" s="58">
        <f>PRRAS!E135</f>
        <v>519480</v>
      </c>
      <c r="E125" s="58">
        <v>0</v>
      </c>
      <c r="F125" s="58">
        <v>0</v>
      </c>
      <c r="G125" s="59">
        <f t="shared" si="2"/>
        <v>175495.96</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376330</v>
      </c>
      <c r="D127" s="58">
        <f>PRRAS!E137</f>
        <v>519480</v>
      </c>
      <c r="E127" s="58">
        <v>0</v>
      </c>
      <c r="F127" s="58">
        <v>0</v>
      </c>
      <c r="G127" s="59">
        <f t="shared" si="2"/>
        <v>178326.54</v>
      </c>
      <c r="H127" s="59">
        <f t="shared" si="3"/>
        <v>0</v>
      </c>
      <c r="I127" s="60">
        <v>0</v>
      </c>
    </row>
    <row r="128" spans="1:9" x14ac:dyDescent="0.2">
      <c r="A128" s="57">
        <v>151</v>
      </c>
      <c r="B128" s="58">
        <f>PRRAS!C138</f>
        <v>127</v>
      </c>
      <c r="C128" s="58">
        <f>PRRAS!D138</f>
        <v>59780</v>
      </c>
      <c r="D128" s="58">
        <f>PRRAS!E138</f>
        <v>252497</v>
      </c>
      <c r="E128" s="58">
        <v>0</v>
      </c>
      <c r="F128" s="58">
        <v>0</v>
      </c>
      <c r="G128" s="59">
        <f t="shared" si="2"/>
        <v>71726.297999999995</v>
      </c>
      <c r="H128" s="59">
        <f t="shared" si="3"/>
        <v>0</v>
      </c>
      <c r="I128" s="60">
        <v>0</v>
      </c>
    </row>
    <row r="129" spans="1:9" x14ac:dyDescent="0.2">
      <c r="A129" s="57">
        <v>151</v>
      </c>
      <c r="B129" s="58">
        <f>PRRAS!C139</f>
        <v>128</v>
      </c>
      <c r="C129" s="58">
        <f>PRRAS!D139</f>
        <v>30700</v>
      </c>
      <c r="D129" s="58">
        <f>PRRAS!E139</f>
        <v>246112</v>
      </c>
      <c r="E129" s="58">
        <v>0</v>
      </c>
      <c r="F129" s="58">
        <v>0</v>
      </c>
      <c r="G129" s="59">
        <f t="shared" si="2"/>
        <v>66934.271999999997</v>
      </c>
      <c r="H129" s="59">
        <f t="shared" si="3"/>
        <v>0</v>
      </c>
      <c r="I129" s="60">
        <v>0</v>
      </c>
    </row>
    <row r="130" spans="1:9" x14ac:dyDescent="0.2">
      <c r="A130" s="57">
        <v>151</v>
      </c>
      <c r="B130" s="58">
        <f>PRRAS!C140</f>
        <v>129</v>
      </c>
      <c r="C130" s="58">
        <f>PRRAS!D140</f>
        <v>29080</v>
      </c>
      <c r="D130" s="58">
        <f>PRRAS!E140</f>
        <v>6385</v>
      </c>
      <c r="E130" s="58">
        <v>0</v>
      </c>
      <c r="F130" s="58">
        <v>0</v>
      </c>
      <c r="G130" s="59">
        <f t="shared" ref="G130:G193" si="4">(B130/1000)*(C130*1+D130*2)</f>
        <v>5398.6500000000005</v>
      </c>
      <c r="H130" s="59">
        <f t="shared" ref="H130:H193" si="5">ABS(C130-ROUND(C130,0))+ABS(D130-ROUND(D130,0))</f>
        <v>0</v>
      </c>
      <c r="I130" s="60">
        <v>0</v>
      </c>
    </row>
    <row r="131" spans="1:9" x14ac:dyDescent="0.2">
      <c r="A131" s="57">
        <v>151</v>
      </c>
      <c r="B131" s="58">
        <f>PRRAS!C141</f>
        <v>130</v>
      </c>
      <c r="C131" s="58">
        <f>PRRAS!D141</f>
        <v>25986043</v>
      </c>
      <c r="D131" s="58">
        <f>PRRAS!E141</f>
        <v>28193361</v>
      </c>
      <c r="E131" s="58">
        <v>0</v>
      </c>
      <c r="F131" s="58">
        <v>0</v>
      </c>
      <c r="G131" s="59">
        <f t="shared" si="4"/>
        <v>10708459.450000001</v>
      </c>
      <c r="H131" s="59">
        <f t="shared" si="5"/>
        <v>0</v>
      </c>
      <c r="I131" s="60">
        <v>0</v>
      </c>
    </row>
    <row r="132" spans="1:9" x14ac:dyDescent="0.2">
      <c r="A132" s="57">
        <v>151</v>
      </c>
      <c r="B132" s="58">
        <f>PRRAS!C142</f>
        <v>131</v>
      </c>
      <c r="C132" s="58">
        <f>PRRAS!D142</f>
        <v>25986043</v>
      </c>
      <c r="D132" s="58">
        <f>PRRAS!E142</f>
        <v>28193361</v>
      </c>
      <c r="E132" s="58">
        <v>0</v>
      </c>
      <c r="F132" s="58">
        <v>0</v>
      </c>
      <c r="G132" s="59">
        <f t="shared" si="4"/>
        <v>10790832.215</v>
      </c>
      <c r="H132" s="59">
        <f t="shared" si="5"/>
        <v>0</v>
      </c>
      <c r="I132" s="60">
        <v>0</v>
      </c>
    </row>
    <row r="133" spans="1:9" x14ac:dyDescent="0.2">
      <c r="A133" s="57">
        <v>151</v>
      </c>
      <c r="B133" s="58">
        <f>PRRAS!C143</f>
        <v>132</v>
      </c>
      <c r="C133" s="58">
        <f>PRRAS!D143</f>
        <v>25891043</v>
      </c>
      <c r="D133" s="58">
        <f>PRRAS!E143</f>
        <v>28193361</v>
      </c>
      <c r="E133" s="58">
        <v>0</v>
      </c>
      <c r="F133" s="58">
        <v>0</v>
      </c>
      <c r="G133" s="59">
        <f t="shared" si="4"/>
        <v>10860664.98</v>
      </c>
      <c r="H133" s="59">
        <f t="shared" si="5"/>
        <v>0</v>
      </c>
      <c r="I133" s="60">
        <v>0</v>
      </c>
    </row>
    <row r="134" spans="1:9" x14ac:dyDescent="0.2">
      <c r="A134" s="57">
        <v>151</v>
      </c>
      <c r="B134" s="58">
        <f>PRRAS!C144</f>
        <v>133</v>
      </c>
      <c r="C134" s="58">
        <f>PRRAS!D144</f>
        <v>95000</v>
      </c>
      <c r="D134" s="58">
        <f>PRRAS!E144</f>
        <v>0</v>
      </c>
      <c r="E134" s="58">
        <v>0</v>
      </c>
      <c r="F134" s="58">
        <v>0</v>
      </c>
      <c r="G134" s="59">
        <f t="shared" si="4"/>
        <v>12635</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75806</v>
      </c>
      <c r="D137" s="58">
        <f>PRRAS!E147</f>
        <v>58231</v>
      </c>
      <c r="E137" s="58">
        <v>0</v>
      </c>
      <c r="F137" s="58">
        <v>0</v>
      </c>
      <c r="G137" s="59">
        <f t="shared" si="4"/>
        <v>26148.448</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75806</v>
      </c>
      <c r="D148" s="58">
        <f>PRRAS!E158</f>
        <v>58231</v>
      </c>
      <c r="E148" s="58">
        <v>0</v>
      </c>
      <c r="F148" s="58">
        <v>0</v>
      </c>
      <c r="G148" s="59">
        <f t="shared" si="4"/>
        <v>28263.395999999997</v>
      </c>
      <c r="H148" s="59">
        <f t="shared" si="5"/>
        <v>0</v>
      </c>
      <c r="I148" s="60">
        <v>0</v>
      </c>
    </row>
    <row r="149" spans="1:9" x14ac:dyDescent="0.2">
      <c r="A149" s="57">
        <v>151</v>
      </c>
      <c r="B149" s="58">
        <f>PRRAS!C159</f>
        <v>148</v>
      </c>
      <c r="C149" s="58">
        <f>PRRAS!D159</f>
        <v>27255133</v>
      </c>
      <c r="D149" s="58">
        <f>PRRAS!E159</f>
        <v>29589106</v>
      </c>
      <c r="E149" s="58">
        <v>0</v>
      </c>
      <c r="F149" s="58">
        <v>0</v>
      </c>
      <c r="G149" s="59">
        <f t="shared" si="4"/>
        <v>12792135.059999999</v>
      </c>
      <c r="H149" s="59">
        <f t="shared" si="5"/>
        <v>0</v>
      </c>
      <c r="I149" s="60">
        <v>0</v>
      </c>
    </row>
    <row r="150" spans="1:9" x14ac:dyDescent="0.2">
      <c r="A150" s="57">
        <v>151</v>
      </c>
      <c r="B150" s="58">
        <f>PRRAS!C160</f>
        <v>149</v>
      </c>
      <c r="C150" s="58">
        <f>PRRAS!D160</f>
        <v>22439291</v>
      </c>
      <c r="D150" s="58">
        <f>PRRAS!E160</f>
        <v>23878591</v>
      </c>
      <c r="E150" s="58">
        <v>0</v>
      </c>
      <c r="F150" s="58">
        <v>0</v>
      </c>
      <c r="G150" s="59">
        <f t="shared" si="4"/>
        <v>10459274.477</v>
      </c>
      <c r="H150" s="59">
        <f t="shared" si="5"/>
        <v>0</v>
      </c>
      <c r="I150" s="60">
        <v>0</v>
      </c>
    </row>
    <row r="151" spans="1:9" x14ac:dyDescent="0.2">
      <c r="A151" s="57">
        <v>151</v>
      </c>
      <c r="B151" s="58">
        <f>PRRAS!C161</f>
        <v>150</v>
      </c>
      <c r="C151" s="58">
        <f>PRRAS!D161</f>
        <v>18546980</v>
      </c>
      <c r="D151" s="58">
        <f>PRRAS!E161</f>
        <v>19822226</v>
      </c>
      <c r="E151" s="58">
        <v>0</v>
      </c>
      <c r="F151" s="58">
        <v>0</v>
      </c>
      <c r="G151" s="59">
        <f t="shared" si="4"/>
        <v>8728714.7999999989</v>
      </c>
      <c r="H151" s="59">
        <f t="shared" si="5"/>
        <v>0</v>
      </c>
      <c r="I151" s="60">
        <v>0</v>
      </c>
    </row>
    <row r="152" spans="1:9" x14ac:dyDescent="0.2">
      <c r="A152" s="57">
        <v>151</v>
      </c>
      <c r="B152" s="58">
        <f>PRRAS!C162</f>
        <v>151</v>
      </c>
      <c r="C152" s="58">
        <f>PRRAS!D162</f>
        <v>18508695</v>
      </c>
      <c r="D152" s="58">
        <f>PRRAS!E162</f>
        <v>19822226</v>
      </c>
      <c r="E152" s="58">
        <v>0</v>
      </c>
      <c r="F152" s="58">
        <v>0</v>
      </c>
      <c r="G152" s="59">
        <f t="shared" si="4"/>
        <v>8781125.1970000006</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38285</v>
      </c>
      <c r="D154" s="58">
        <f>PRRAS!E164</f>
        <v>0</v>
      </c>
      <c r="E154" s="58">
        <v>0</v>
      </c>
      <c r="F154" s="58">
        <v>0</v>
      </c>
      <c r="G154" s="59">
        <f t="shared" si="4"/>
        <v>5857.6049999999996</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674387</v>
      </c>
      <c r="D156" s="58">
        <f>PRRAS!E166</f>
        <v>623144</v>
      </c>
      <c r="E156" s="58">
        <v>0</v>
      </c>
      <c r="F156" s="58">
        <v>0</v>
      </c>
      <c r="G156" s="59">
        <f t="shared" si="4"/>
        <v>297704.625</v>
      </c>
      <c r="H156" s="59">
        <f t="shared" si="5"/>
        <v>0</v>
      </c>
      <c r="I156" s="60">
        <v>0</v>
      </c>
    </row>
    <row r="157" spans="1:9" x14ac:dyDescent="0.2">
      <c r="A157" s="57">
        <v>151</v>
      </c>
      <c r="B157" s="58">
        <f>PRRAS!C167</f>
        <v>156</v>
      </c>
      <c r="C157" s="58">
        <f>PRRAS!D167</f>
        <v>3217924</v>
      </c>
      <c r="D157" s="58">
        <f>PRRAS!E167</f>
        <v>3433221</v>
      </c>
      <c r="E157" s="58">
        <v>0</v>
      </c>
      <c r="F157" s="58">
        <v>0</v>
      </c>
      <c r="G157" s="59">
        <f t="shared" si="4"/>
        <v>1573161.0959999999</v>
      </c>
      <c r="H157" s="59">
        <f t="shared" si="5"/>
        <v>0</v>
      </c>
      <c r="I157" s="60">
        <v>0</v>
      </c>
    </row>
    <row r="158" spans="1:9" x14ac:dyDescent="0.2">
      <c r="A158" s="57">
        <v>151</v>
      </c>
      <c r="B158" s="58">
        <f>PRRAS!C168</f>
        <v>157</v>
      </c>
      <c r="C158" s="58">
        <f>PRRAS!D168</f>
        <v>51</v>
      </c>
      <c r="D158" s="58">
        <f>PRRAS!E168</f>
        <v>0</v>
      </c>
      <c r="E158" s="58">
        <v>0</v>
      </c>
      <c r="F158" s="58">
        <v>0</v>
      </c>
      <c r="G158" s="59">
        <f t="shared" si="4"/>
        <v>8.0069999999999997</v>
      </c>
      <c r="H158" s="59">
        <f t="shared" si="5"/>
        <v>0</v>
      </c>
      <c r="I158" s="60">
        <v>0</v>
      </c>
    </row>
    <row r="159" spans="1:9" x14ac:dyDescent="0.2">
      <c r="A159" s="57">
        <v>151</v>
      </c>
      <c r="B159" s="58">
        <f>PRRAS!C169</f>
        <v>158</v>
      </c>
      <c r="C159" s="58">
        <f>PRRAS!D169</f>
        <v>2899850</v>
      </c>
      <c r="D159" s="58">
        <f>PRRAS!E169</f>
        <v>3093940</v>
      </c>
      <c r="E159" s="58">
        <v>0</v>
      </c>
      <c r="F159" s="58">
        <v>0</v>
      </c>
      <c r="G159" s="59">
        <f t="shared" si="4"/>
        <v>1435861.34</v>
      </c>
      <c r="H159" s="59">
        <f t="shared" si="5"/>
        <v>0</v>
      </c>
      <c r="I159" s="60">
        <v>0</v>
      </c>
    </row>
    <row r="160" spans="1:9" x14ac:dyDescent="0.2">
      <c r="A160" s="57">
        <v>151</v>
      </c>
      <c r="B160" s="58">
        <f>PRRAS!C170</f>
        <v>159</v>
      </c>
      <c r="C160" s="58">
        <f>PRRAS!D170</f>
        <v>318023</v>
      </c>
      <c r="D160" s="58">
        <f>PRRAS!E170</f>
        <v>339281</v>
      </c>
      <c r="E160" s="58">
        <v>0</v>
      </c>
      <c r="F160" s="58">
        <v>0</v>
      </c>
      <c r="G160" s="59">
        <f t="shared" si="4"/>
        <v>158457.01500000001</v>
      </c>
      <c r="H160" s="59">
        <f t="shared" si="5"/>
        <v>0</v>
      </c>
      <c r="I160" s="60">
        <v>0</v>
      </c>
    </row>
    <row r="161" spans="1:9" x14ac:dyDescent="0.2">
      <c r="A161" s="57">
        <v>151</v>
      </c>
      <c r="B161" s="58">
        <f>PRRAS!C171</f>
        <v>160</v>
      </c>
      <c r="C161" s="58">
        <f>PRRAS!D171</f>
        <v>4750027</v>
      </c>
      <c r="D161" s="58">
        <f>PRRAS!E171</f>
        <v>5685435</v>
      </c>
      <c r="E161" s="58">
        <v>0</v>
      </c>
      <c r="F161" s="58">
        <v>0</v>
      </c>
      <c r="G161" s="59">
        <f t="shared" si="4"/>
        <v>2579343.52</v>
      </c>
      <c r="H161" s="59">
        <f t="shared" si="5"/>
        <v>0</v>
      </c>
      <c r="I161" s="60">
        <v>0</v>
      </c>
    </row>
    <row r="162" spans="1:9" x14ac:dyDescent="0.2">
      <c r="A162" s="57">
        <v>151</v>
      </c>
      <c r="B162" s="58">
        <f>PRRAS!C172</f>
        <v>161</v>
      </c>
      <c r="C162" s="58">
        <f>PRRAS!D172</f>
        <v>642714</v>
      </c>
      <c r="D162" s="58">
        <f>PRRAS!E172</f>
        <v>769467</v>
      </c>
      <c r="E162" s="58">
        <v>0</v>
      </c>
      <c r="F162" s="58">
        <v>0</v>
      </c>
      <c r="G162" s="59">
        <f t="shared" si="4"/>
        <v>351245.32800000004</v>
      </c>
      <c r="H162" s="59">
        <f t="shared" si="5"/>
        <v>0</v>
      </c>
      <c r="I162" s="60">
        <v>0</v>
      </c>
    </row>
    <row r="163" spans="1:9" x14ac:dyDescent="0.2">
      <c r="A163" s="57">
        <v>151</v>
      </c>
      <c r="B163" s="58">
        <f>PRRAS!C173</f>
        <v>162</v>
      </c>
      <c r="C163" s="58">
        <f>PRRAS!D173</f>
        <v>155852</v>
      </c>
      <c r="D163" s="58">
        <f>PRRAS!E173</f>
        <v>236912</v>
      </c>
      <c r="E163" s="58">
        <v>0</v>
      </c>
      <c r="F163" s="58">
        <v>0</v>
      </c>
      <c r="G163" s="59">
        <f t="shared" si="4"/>
        <v>102007.512</v>
      </c>
      <c r="H163" s="59">
        <f t="shared" si="5"/>
        <v>0</v>
      </c>
      <c r="I163" s="60">
        <v>0</v>
      </c>
    </row>
    <row r="164" spans="1:9" x14ac:dyDescent="0.2">
      <c r="A164" s="57">
        <v>151</v>
      </c>
      <c r="B164" s="58">
        <f>PRRAS!C174</f>
        <v>163</v>
      </c>
      <c r="C164" s="58">
        <f>PRRAS!D174</f>
        <v>450938</v>
      </c>
      <c r="D164" s="58">
        <f>PRRAS!E174</f>
        <v>487920</v>
      </c>
      <c r="E164" s="58">
        <v>0</v>
      </c>
      <c r="F164" s="58">
        <v>0</v>
      </c>
      <c r="G164" s="59">
        <f t="shared" si="4"/>
        <v>232564.81400000001</v>
      </c>
      <c r="H164" s="59">
        <f t="shared" si="5"/>
        <v>0</v>
      </c>
      <c r="I164" s="60">
        <v>0</v>
      </c>
    </row>
    <row r="165" spans="1:9" x14ac:dyDescent="0.2">
      <c r="A165" s="57">
        <v>151</v>
      </c>
      <c r="B165" s="58">
        <f>PRRAS!C175</f>
        <v>164</v>
      </c>
      <c r="C165" s="58">
        <f>PRRAS!D175</f>
        <v>20867</v>
      </c>
      <c r="D165" s="58">
        <f>PRRAS!E175</f>
        <v>15900</v>
      </c>
      <c r="E165" s="58">
        <v>0</v>
      </c>
      <c r="F165" s="58">
        <v>0</v>
      </c>
      <c r="G165" s="59">
        <f t="shared" si="4"/>
        <v>8637.3880000000008</v>
      </c>
      <c r="H165" s="59">
        <f t="shared" si="5"/>
        <v>0</v>
      </c>
      <c r="I165" s="60">
        <v>0</v>
      </c>
    </row>
    <row r="166" spans="1:9" x14ac:dyDescent="0.2">
      <c r="A166" s="57">
        <v>151</v>
      </c>
      <c r="B166" s="58">
        <f>PRRAS!C176</f>
        <v>165</v>
      </c>
      <c r="C166" s="58">
        <f>PRRAS!D176</f>
        <v>15057</v>
      </c>
      <c r="D166" s="58">
        <f>PRRAS!E176</f>
        <v>28735</v>
      </c>
      <c r="E166" s="58">
        <v>0</v>
      </c>
      <c r="F166" s="58">
        <v>0</v>
      </c>
      <c r="G166" s="59">
        <f t="shared" si="4"/>
        <v>11966.955</v>
      </c>
      <c r="H166" s="59">
        <f t="shared" si="5"/>
        <v>0</v>
      </c>
      <c r="I166" s="60">
        <v>0</v>
      </c>
    </row>
    <row r="167" spans="1:9" x14ac:dyDescent="0.2">
      <c r="A167" s="57">
        <v>151</v>
      </c>
      <c r="B167" s="58">
        <f>PRRAS!C177</f>
        <v>166</v>
      </c>
      <c r="C167" s="58">
        <f>PRRAS!D177</f>
        <v>1518909</v>
      </c>
      <c r="D167" s="58">
        <f>PRRAS!E177</f>
        <v>1600266</v>
      </c>
      <c r="E167" s="58">
        <v>0</v>
      </c>
      <c r="F167" s="58">
        <v>0</v>
      </c>
      <c r="G167" s="59">
        <f t="shared" si="4"/>
        <v>783427.20600000001</v>
      </c>
      <c r="H167" s="59">
        <f t="shared" si="5"/>
        <v>0</v>
      </c>
      <c r="I167" s="60">
        <v>0</v>
      </c>
    </row>
    <row r="168" spans="1:9" x14ac:dyDescent="0.2">
      <c r="A168" s="57">
        <v>151</v>
      </c>
      <c r="B168" s="58">
        <f>PRRAS!C178</f>
        <v>167</v>
      </c>
      <c r="C168" s="58">
        <f>PRRAS!D178</f>
        <v>165884</v>
      </c>
      <c r="D168" s="58">
        <f>PRRAS!E178</f>
        <v>139146</v>
      </c>
      <c r="E168" s="58">
        <v>0</v>
      </c>
      <c r="F168" s="58">
        <v>0</v>
      </c>
      <c r="G168" s="59">
        <f t="shared" si="4"/>
        <v>74177.392000000007</v>
      </c>
      <c r="H168" s="59">
        <f t="shared" si="5"/>
        <v>0</v>
      </c>
      <c r="I168" s="60">
        <v>0</v>
      </c>
    </row>
    <row r="169" spans="1:9" x14ac:dyDescent="0.2">
      <c r="A169" s="57">
        <v>151</v>
      </c>
      <c r="B169" s="58">
        <f>PRRAS!C179</f>
        <v>168</v>
      </c>
      <c r="C169" s="58">
        <f>PRRAS!D179</f>
        <v>416136</v>
      </c>
      <c r="D169" s="58">
        <f>PRRAS!E179</f>
        <v>425831</v>
      </c>
      <c r="E169" s="58">
        <v>0</v>
      </c>
      <c r="F169" s="58">
        <v>0</v>
      </c>
      <c r="G169" s="59">
        <f t="shared" si="4"/>
        <v>212990.06400000001</v>
      </c>
      <c r="H169" s="59">
        <f t="shared" si="5"/>
        <v>0</v>
      </c>
      <c r="I169" s="60">
        <v>0</v>
      </c>
    </row>
    <row r="170" spans="1:9" x14ac:dyDescent="0.2">
      <c r="A170" s="57">
        <v>151</v>
      </c>
      <c r="B170" s="58">
        <f>PRRAS!C180</f>
        <v>169</v>
      </c>
      <c r="C170" s="58">
        <f>PRRAS!D180</f>
        <v>828388</v>
      </c>
      <c r="D170" s="58">
        <f>PRRAS!E180</f>
        <v>823312</v>
      </c>
      <c r="E170" s="58">
        <v>0</v>
      </c>
      <c r="F170" s="58">
        <v>0</v>
      </c>
      <c r="G170" s="59">
        <f t="shared" si="4"/>
        <v>418277.02800000005</v>
      </c>
      <c r="H170" s="59">
        <f t="shared" si="5"/>
        <v>0</v>
      </c>
      <c r="I170" s="60">
        <v>0</v>
      </c>
    </row>
    <row r="171" spans="1:9" x14ac:dyDescent="0.2">
      <c r="A171" s="57">
        <v>151</v>
      </c>
      <c r="B171" s="58">
        <f>PRRAS!C181</f>
        <v>170</v>
      </c>
      <c r="C171" s="58">
        <f>PRRAS!D181</f>
        <v>38066</v>
      </c>
      <c r="D171" s="58">
        <f>PRRAS!E181</f>
        <v>160896</v>
      </c>
      <c r="E171" s="58">
        <v>0</v>
      </c>
      <c r="F171" s="58">
        <v>0</v>
      </c>
      <c r="G171" s="59">
        <f t="shared" si="4"/>
        <v>61175.860000000008</v>
      </c>
      <c r="H171" s="59">
        <f t="shared" si="5"/>
        <v>0</v>
      </c>
      <c r="I171" s="60">
        <v>0</v>
      </c>
    </row>
    <row r="172" spans="1:9" x14ac:dyDescent="0.2">
      <c r="A172" s="57">
        <v>151</v>
      </c>
      <c r="B172" s="58">
        <f>PRRAS!C182</f>
        <v>171</v>
      </c>
      <c r="C172" s="58">
        <f>PRRAS!D182</f>
        <v>54612</v>
      </c>
      <c r="D172" s="58">
        <f>PRRAS!E182</f>
        <v>47433</v>
      </c>
      <c r="E172" s="58">
        <v>0</v>
      </c>
      <c r="F172" s="58">
        <v>0</v>
      </c>
      <c r="G172" s="59">
        <f t="shared" si="4"/>
        <v>25560.738000000001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15823</v>
      </c>
      <c r="D174" s="58">
        <f>PRRAS!E184</f>
        <v>3648</v>
      </c>
      <c r="E174" s="58">
        <v>0</v>
      </c>
      <c r="F174" s="58">
        <v>0</v>
      </c>
      <c r="G174" s="59">
        <f t="shared" si="4"/>
        <v>3999.5869999999995</v>
      </c>
      <c r="H174" s="59">
        <f t="shared" si="5"/>
        <v>0</v>
      </c>
      <c r="I174" s="60">
        <v>0</v>
      </c>
    </row>
    <row r="175" spans="1:9" x14ac:dyDescent="0.2">
      <c r="A175" s="57">
        <v>151</v>
      </c>
      <c r="B175" s="58">
        <f>PRRAS!C185</f>
        <v>174</v>
      </c>
      <c r="C175" s="58">
        <f>PRRAS!D185</f>
        <v>2420392</v>
      </c>
      <c r="D175" s="58">
        <f>PRRAS!E185</f>
        <v>3135324</v>
      </c>
      <c r="E175" s="58">
        <v>0</v>
      </c>
      <c r="F175" s="58">
        <v>0</v>
      </c>
      <c r="G175" s="59">
        <f t="shared" si="4"/>
        <v>1512240.96</v>
      </c>
      <c r="H175" s="59">
        <f t="shared" si="5"/>
        <v>0</v>
      </c>
      <c r="I175" s="60">
        <v>0</v>
      </c>
    </row>
    <row r="176" spans="1:9" x14ac:dyDescent="0.2">
      <c r="A176" s="57">
        <v>151</v>
      </c>
      <c r="B176" s="58">
        <f>PRRAS!C186</f>
        <v>175</v>
      </c>
      <c r="C176" s="58">
        <f>PRRAS!D186</f>
        <v>179622</v>
      </c>
      <c r="D176" s="58">
        <f>PRRAS!E186</f>
        <v>150820</v>
      </c>
      <c r="E176" s="58">
        <v>0</v>
      </c>
      <c r="F176" s="58">
        <v>0</v>
      </c>
      <c r="G176" s="59">
        <f t="shared" si="4"/>
        <v>84220.849999999991</v>
      </c>
      <c r="H176" s="59">
        <f t="shared" si="5"/>
        <v>0</v>
      </c>
      <c r="I176" s="60">
        <v>0</v>
      </c>
    </row>
    <row r="177" spans="1:9" x14ac:dyDescent="0.2">
      <c r="A177" s="57">
        <v>151</v>
      </c>
      <c r="B177" s="58">
        <f>PRRAS!C187</f>
        <v>176</v>
      </c>
      <c r="C177" s="58">
        <f>PRRAS!D187</f>
        <v>462665</v>
      </c>
      <c r="D177" s="58">
        <f>PRRAS!E187</f>
        <v>451646</v>
      </c>
      <c r="E177" s="58">
        <v>0</v>
      </c>
      <c r="F177" s="58">
        <v>0</v>
      </c>
      <c r="G177" s="59">
        <f t="shared" si="4"/>
        <v>240408.43199999997</v>
      </c>
      <c r="H177" s="59">
        <f t="shared" si="5"/>
        <v>0</v>
      </c>
      <c r="I177" s="60">
        <v>0</v>
      </c>
    </row>
    <row r="178" spans="1:9" x14ac:dyDescent="0.2">
      <c r="A178" s="57">
        <v>151</v>
      </c>
      <c r="B178" s="58">
        <f>PRRAS!C188</f>
        <v>177</v>
      </c>
      <c r="C178" s="58">
        <f>PRRAS!D188</f>
        <v>59245</v>
      </c>
      <c r="D178" s="58">
        <f>PRRAS!E188</f>
        <v>188591</v>
      </c>
      <c r="E178" s="58">
        <v>0</v>
      </c>
      <c r="F178" s="58">
        <v>0</v>
      </c>
      <c r="G178" s="59">
        <f t="shared" si="4"/>
        <v>77247.578999999998</v>
      </c>
      <c r="H178" s="59">
        <f t="shared" si="5"/>
        <v>0</v>
      </c>
      <c r="I178" s="60">
        <v>0</v>
      </c>
    </row>
    <row r="179" spans="1:9" x14ac:dyDescent="0.2">
      <c r="A179" s="57">
        <v>151</v>
      </c>
      <c r="B179" s="58">
        <f>PRRAS!C189</f>
        <v>178</v>
      </c>
      <c r="C179" s="58">
        <f>PRRAS!D189</f>
        <v>502892</v>
      </c>
      <c r="D179" s="58">
        <f>PRRAS!E189</f>
        <v>459027</v>
      </c>
      <c r="E179" s="58">
        <v>0</v>
      </c>
      <c r="F179" s="58">
        <v>0</v>
      </c>
      <c r="G179" s="59">
        <f t="shared" si="4"/>
        <v>252928.38799999998</v>
      </c>
      <c r="H179" s="59">
        <f t="shared" si="5"/>
        <v>0</v>
      </c>
      <c r="I179" s="60">
        <v>0</v>
      </c>
    </row>
    <row r="180" spans="1:9" x14ac:dyDescent="0.2">
      <c r="A180" s="57">
        <v>151</v>
      </c>
      <c r="B180" s="58">
        <f>PRRAS!C190</f>
        <v>179</v>
      </c>
      <c r="C180" s="58">
        <f>PRRAS!D190</f>
        <v>35006</v>
      </c>
      <c r="D180" s="58">
        <f>PRRAS!E190</f>
        <v>37705</v>
      </c>
      <c r="E180" s="58">
        <v>0</v>
      </c>
      <c r="F180" s="58">
        <v>0</v>
      </c>
      <c r="G180" s="59">
        <f t="shared" si="4"/>
        <v>19764.464</v>
      </c>
      <c r="H180" s="59">
        <f t="shared" si="5"/>
        <v>0</v>
      </c>
      <c r="I180" s="60">
        <v>0</v>
      </c>
    </row>
    <row r="181" spans="1:9" x14ac:dyDescent="0.2">
      <c r="A181" s="57">
        <v>151</v>
      </c>
      <c r="B181" s="58">
        <f>PRRAS!C191</f>
        <v>180</v>
      </c>
      <c r="C181" s="58">
        <f>PRRAS!D191</f>
        <v>0</v>
      </c>
      <c r="D181" s="58">
        <f>PRRAS!E191</f>
        <v>350</v>
      </c>
      <c r="E181" s="58">
        <v>0</v>
      </c>
      <c r="F181" s="58">
        <v>0</v>
      </c>
      <c r="G181" s="59">
        <f t="shared" si="4"/>
        <v>126</v>
      </c>
      <c r="H181" s="59">
        <f t="shared" si="5"/>
        <v>0</v>
      </c>
      <c r="I181" s="60">
        <v>0</v>
      </c>
    </row>
    <row r="182" spans="1:9" x14ac:dyDescent="0.2">
      <c r="A182" s="57">
        <v>151</v>
      </c>
      <c r="B182" s="58">
        <f>PRRAS!C192</f>
        <v>181</v>
      </c>
      <c r="C182" s="58">
        <f>PRRAS!D192</f>
        <v>975314</v>
      </c>
      <c r="D182" s="58">
        <f>PRRAS!E192</f>
        <v>1270396</v>
      </c>
      <c r="E182" s="58">
        <v>0</v>
      </c>
      <c r="F182" s="58">
        <v>0</v>
      </c>
      <c r="G182" s="59">
        <f t="shared" si="4"/>
        <v>636415.18599999999</v>
      </c>
      <c r="H182" s="59">
        <f t="shared" si="5"/>
        <v>0</v>
      </c>
      <c r="I182" s="60">
        <v>0</v>
      </c>
    </row>
    <row r="183" spans="1:9" x14ac:dyDescent="0.2">
      <c r="A183" s="57">
        <v>151</v>
      </c>
      <c r="B183" s="58">
        <f>PRRAS!C193</f>
        <v>182</v>
      </c>
      <c r="C183" s="58">
        <f>PRRAS!D193</f>
        <v>7617</v>
      </c>
      <c r="D183" s="58">
        <f>PRRAS!E193</f>
        <v>20696</v>
      </c>
      <c r="E183" s="58">
        <v>0</v>
      </c>
      <c r="F183" s="58">
        <v>0</v>
      </c>
      <c r="G183" s="59">
        <f t="shared" si="4"/>
        <v>8919.637999999999</v>
      </c>
      <c r="H183" s="59">
        <f t="shared" si="5"/>
        <v>0</v>
      </c>
      <c r="I183" s="60">
        <v>0</v>
      </c>
    </row>
    <row r="184" spans="1:9" x14ac:dyDescent="0.2">
      <c r="A184" s="57">
        <v>151</v>
      </c>
      <c r="B184" s="58">
        <f>PRRAS!C194</f>
        <v>183</v>
      </c>
      <c r="C184" s="58">
        <f>PRRAS!D194</f>
        <v>198031</v>
      </c>
      <c r="D184" s="58">
        <f>PRRAS!E194</f>
        <v>556093</v>
      </c>
      <c r="E184" s="58">
        <v>0</v>
      </c>
      <c r="F184" s="58">
        <v>0</v>
      </c>
      <c r="G184" s="59">
        <f t="shared" si="4"/>
        <v>239769.71099999998</v>
      </c>
      <c r="H184" s="59">
        <f t="shared" si="5"/>
        <v>0</v>
      </c>
      <c r="I184" s="60">
        <v>0</v>
      </c>
    </row>
    <row r="185" spans="1:9" x14ac:dyDescent="0.2">
      <c r="A185" s="57">
        <v>151</v>
      </c>
      <c r="B185" s="58">
        <f>PRRAS!C195</f>
        <v>184</v>
      </c>
      <c r="C185" s="58">
        <f>PRRAS!D195</f>
        <v>0</v>
      </c>
      <c r="D185" s="58">
        <f>PRRAS!E195</f>
        <v>20739</v>
      </c>
      <c r="E185" s="58">
        <v>0</v>
      </c>
      <c r="F185" s="58">
        <v>0</v>
      </c>
      <c r="G185" s="59">
        <f t="shared" si="4"/>
        <v>7631.9520000000002</v>
      </c>
      <c r="H185" s="59">
        <f t="shared" si="5"/>
        <v>0</v>
      </c>
      <c r="I185" s="60">
        <v>0</v>
      </c>
    </row>
    <row r="186" spans="1:9" x14ac:dyDescent="0.2">
      <c r="A186" s="57">
        <v>151</v>
      </c>
      <c r="B186" s="58">
        <f>PRRAS!C196</f>
        <v>185</v>
      </c>
      <c r="C186" s="58">
        <f>PRRAS!D196</f>
        <v>168012</v>
      </c>
      <c r="D186" s="58">
        <f>PRRAS!E196</f>
        <v>159639</v>
      </c>
      <c r="E186" s="58">
        <v>0</v>
      </c>
      <c r="F186" s="58">
        <v>0</v>
      </c>
      <c r="G186" s="59">
        <f t="shared" si="4"/>
        <v>90148.65</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12300</v>
      </c>
      <c r="D188" s="58">
        <f>PRRAS!E198</f>
        <v>11700</v>
      </c>
      <c r="E188" s="58">
        <v>0</v>
      </c>
      <c r="F188" s="58">
        <v>0</v>
      </c>
      <c r="G188" s="59">
        <f t="shared" si="4"/>
        <v>6675.9</v>
      </c>
      <c r="H188" s="59">
        <f t="shared" si="5"/>
        <v>0</v>
      </c>
      <c r="I188" s="60">
        <v>0</v>
      </c>
    </row>
    <row r="189" spans="1:9" x14ac:dyDescent="0.2">
      <c r="A189" s="57">
        <v>151</v>
      </c>
      <c r="B189" s="58">
        <f>PRRAS!C199</f>
        <v>188</v>
      </c>
      <c r="C189" s="58">
        <f>PRRAS!D199</f>
        <v>100820</v>
      </c>
      <c r="D189" s="58">
        <f>PRRAS!E199</f>
        <v>84947</v>
      </c>
      <c r="E189" s="58">
        <v>0</v>
      </c>
      <c r="F189" s="58">
        <v>0</v>
      </c>
      <c r="G189" s="59">
        <f t="shared" si="4"/>
        <v>50894.232000000004</v>
      </c>
      <c r="H189" s="59">
        <f t="shared" si="5"/>
        <v>0</v>
      </c>
      <c r="I189" s="60">
        <v>0</v>
      </c>
    </row>
    <row r="190" spans="1:9" x14ac:dyDescent="0.2">
      <c r="A190" s="57">
        <v>151</v>
      </c>
      <c r="B190" s="58">
        <f>PRRAS!C200</f>
        <v>189</v>
      </c>
      <c r="C190" s="58">
        <f>PRRAS!D200</f>
        <v>12245</v>
      </c>
      <c r="D190" s="58">
        <f>PRRAS!E200</f>
        <v>16118</v>
      </c>
      <c r="E190" s="58">
        <v>0</v>
      </c>
      <c r="F190" s="58">
        <v>0</v>
      </c>
      <c r="G190" s="59">
        <f t="shared" si="4"/>
        <v>8406.9089999999997</v>
      </c>
      <c r="H190" s="59">
        <f t="shared" si="5"/>
        <v>0</v>
      </c>
      <c r="I190" s="60">
        <v>0</v>
      </c>
    </row>
    <row r="191" spans="1:9" x14ac:dyDescent="0.2">
      <c r="A191" s="57">
        <v>151</v>
      </c>
      <c r="B191" s="58">
        <f>PRRAS!C201</f>
        <v>190</v>
      </c>
      <c r="C191" s="58">
        <f>PRRAS!D201</f>
        <v>40134</v>
      </c>
      <c r="D191" s="58">
        <f>PRRAS!E201</f>
        <v>44714</v>
      </c>
      <c r="E191" s="58">
        <v>0</v>
      </c>
      <c r="F191" s="58">
        <v>0</v>
      </c>
      <c r="G191" s="59">
        <f t="shared" si="4"/>
        <v>24616.78</v>
      </c>
      <c r="H191" s="59">
        <f t="shared" si="5"/>
        <v>0</v>
      </c>
      <c r="I191" s="60">
        <v>0</v>
      </c>
    </row>
    <row r="192" spans="1:9" x14ac:dyDescent="0.2">
      <c r="A192" s="57">
        <v>151</v>
      </c>
      <c r="B192" s="58">
        <f>PRRAS!C202</f>
        <v>191</v>
      </c>
      <c r="C192" s="58">
        <f>PRRAS!D202</f>
        <v>250</v>
      </c>
      <c r="D192" s="58">
        <f>PRRAS!E202</f>
        <v>250</v>
      </c>
      <c r="E192" s="58">
        <v>0</v>
      </c>
      <c r="F192" s="58">
        <v>0</v>
      </c>
      <c r="G192" s="59">
        <f t="shared" si="4"/>
        <v>143.25</v>
      </c>
      <c r="H192" s="59">
        <f t="shared" si="5"/>
        <v>0</v>
      </c>
      <c r="I192" s="60">
        <v>0</v>
      </c>
    </row>
    <row r="193" spans="1:9" x14ac:dyDescent="0.2">
      <c r="A193" s="57">
        <v>151</v>
      </c>
      <c r="B193" s="58">
        <f>PRRAS!C203</f>
        <v>192</v>
      </c>
      <c r="C193" s="58">
        <f>PRRAS!D203</f>
        <v>2263</v>
      </c>
      <c r="D193" s="58">
        <f>PRRAS!E203</f>
        <v>1910</v>
      </c>
      <c r="E193" s="58">
        <v>0</v>
      </c>
      <c r="F193" s="58">
        <v>0</v>
      </c>
      <c r="G193" s="59">
        <f t="shared" si="4"/>
        <v>1167.9359999999999</v>
      </c>
      <c r="H193" s="59">
        <f t="shared" si="5"/>
        <v>0</v>
      </c>
      <c r="I193" s="60">
        <v>0</v>
      </c>
    </row>
    <row r="194" spans="1:9" x14ac:dyDescent="0.2">
      <c r="A194" s="57">
        <v>151</v>
      </c>
      <c r="B194" s="58">
        <f>PRRAS!C204</f>
        <v>193</v>
      </c>
      <c r="C194" s="58">
        <f>PRRAS!D204</f>
        <v>14473</v>
      </c>
      <c r="D194" s="58">
        <f>PRRAS!E204</f>
        <v>20207</v>
      </c>
      <c r="E194" s="58">
        <v>0</v>
      </c>
      <c r="F194" s="58">
        <v>0</v>
      </c>
      <c r="G194" s="59">
        <f t="shared" ref="G194:G257" si="6">(B194/1000)*(C194*1+D194*2)</f>
        <v>10593.191000000001</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14473</v>
      </c>
      <c r="D208" s="58">
        <f>PRRAS!E218</f>
        <v>20207</v>
      </c>
      <c r="E208" s="58">
        <v>0</v>
      </c>
      <c r="F208" s="58">
        <v>0</v>
      </c>
      <c r="G208" s="59">
        <f t="shared" si="6"/>
        <v>11361.608999999999</v>
      </c>
      <c r="H208" s="59">
        <f t="shared" si="7"/>
        <v>0</v>
      </c>
      <c r="I208" s="60">
        <v>0</v>
      </c>
    </row>
    <row r="209" spans="1:9" x14ac:dyDescent="0.2">
      <c r="A209" s="57">
        <v>151</v>
      </c>
      <c r="B209" s="58">
        <f>PRRAS!C219</f>
        <v>208</v>
      </c>
      <c r="C209" s="58">
        <f>PRRAS!D219</f>
        <v>12362</v>
      </c>
      <c r="D209" s="58">
        <f>PRRAS!E219</f>
        <v>11707</v>
      </c>
      <c r="E209" s="58">
        <v>0</v>
      </c>
      <c r="F209" s="58">
        <v>0</v>
      </c>
      <c r="G209" s="59">
        <f t="shared" si="6"/>
        <v>7441.4079999999994</v>
      </c>
      <c r="H209" s="59">
        <f t="shared" si="7"/>
        <v>0</v>
      </c>
      <c r="I209" s="60">
        <v>0</v>
      </c>
    </row>
    <row r="210" spans="1:9" x14ac:dyDescent="0.2">
      <c r="A210" s="57">
        <v>151</v>
      </c>
      <c r="B210" s="58">
        <f>PRRAS!C220</f>
        <v>209</v>
      </c>
      <c r="C210" s="58">
        <f>PRRAS!D220</f>
        <v>51</v>
      </c>
      <c r="D210" s="58">
        <f>PRRAS!E220</f>
        <v>147</v>
      </c>
      <c r="E210" s="58">
        <v>0</v>
      </c>
      <c r="F210" s="58">
        <v>0</v>
      </c>
      <c r="G210" s="59">
        <f t="shared" si="6"/>
        <v>72.105000000000004</v>
      </c>
      <c r="H210" s="59">
        <f t="shared" si="7"/>
        <v>0</v>
      </c>
      <c r="I210" s="60">
        <v>0</v>
      </c>
    </row>
    <row r="211" spans="1:9" x14ac:dyDescent="0.2">
      <c r="A211" s="57">
        <v>151</v>
      </c>
      <c r="B211" s="58">
        <f>PRRAS!C221</f>
        <v>210</v>
      </c>
      <c r="C211" s="58">
        <f>PRRAS!D221</f>
        <v>2055</v>
      </c>
      <c r="D211" s="58">
        <f>PRRAS!E221</f>
        <v>2421</v>
      </c>
      <c r="E211" s="58">
        <v>0</v>
      </c>
      <c r="F211" s="58">
        <v>0</v>
      </c>
      <c r="G211" s="59">
        <f t="shared" si="6"/>
        <v>1448.37</v>
      </c>
      <c r="H211" s="59">
        <f t="shared" si="7"/>
        <v>0</v>
      </c>
      <c r="I211" s="60">
        <v>0</v>
      </c>
    </row>
    <row r="212" spans="1:9" x14ac:dyDescent="0.2">
      <c r="A212" s="57">
        <v>151</v>
      </c>
      <c r="B212" s="58">
        <f>PRRAS!C222</f>
        <v>211</v>
      </c>
      <c r="C212" s="58">
        <f>PRRAS!D222</f>
        <v>5</v>
      </c>
      <c r="D212" s="58">
        <f>PRRAS!E222</f>
        <v>5932</v>
      </c>
      <c r="E212" s="58">
        <v>0</v>
      </c>
      <c r="F212" s="58">
        <v>0</v>
      </c>
      <c r="G212" s="59">
        <f t="shared" si="6"/>
        <v>2504.3589999999999</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42000</v>
      </c>
      <c r="D247" s="58">
        <f>PRRAS!E257</f>
        <v>0</v>
      </c>
      <c r="E247" s="58">
        <v>0</v>
      </c>
      <c r="F247" s="58">
        <v>0</v>
      </c>
      <c r="G247" s="59">
        <f t="shared" si="6"/>
        <v>10332</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42000</v>
      </c>
      <c r="D254" s="58">
        <f>PRRAS!E264</f>
        <v>0</v>
      </c>
      <c r="E254" s="58">
        <v>0</v>
      </c>
      <c r="F254" s="58">
        <v>0</v>
      </c>
      <c r="G254" s="59">
        <f t="shared" si="6"/>
        <v>10626</v>
      </c>
      <c r="H254" s="59">
        <f t="shared" si="7"/>
        <v>0</v>
      </c>
      <c r="I254" s="60">
        <v>0</v>
      </c>
    </row>
    <row r="255" spans="1:9" x14ac:dyDescent="0.2">
      <c r="A255" s="57">
        <v>151</v>
      </c>
      <c r="B255" s="58">
        <f>PRRAS!C265</f>
        <v>254</v>
      </c>
      <c r="C255" s="58">
        <f>PRRAS!D265</f>
        <v>42000</v>
      </c>
      <c r="D255" s="58">
        <f>PRRAS!E265</f>
        <v>0</v>
      </c>
      <c r="E255" s="58">
        <v>0</v>
      </c>
      <c r="F255" s="58">
        <v>0</v>
      </c>
      <c r="G255" s="59">
        <f t="shared" si="6"/>
        <v>10668</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9342</v>
      </c>
      <c r="D258" s="58">
        <f>PRRAS!E268</f>
        <v>4873</v>
      </c>
      <c r="E258" s="58">
        <v>0</v>
      </c>
      <c r="F258" s="58">
        <v>0</v>
      </c>
      <c r="G258" s="59">
        <f t="shared" ref="G258:G321" si="8">(B258/1000)*(C258*1+D258*2)</f>
        <v>4905.616</v>
      </c>
      <c r="H258" s="59">
        <f t="shared" ref="H258:H321" si="9">ABS(C258-ROUND(C258,0))+ABS(D258-ROUND(D258,0))</f>
        <v>0</v>
      </c>
      <c r="I258" s="60">
        <v>0</v>
      </c>
    </row>
    <row r="259" spans="1:9" x14ac:dyDescent="0.2">
      <c r="A259" s="57">
        <v>151</v>
      </c>
      <c r="B259" s="58">
        <f>PRRAS!C269</f>
        <v>258</v>
      </c>
      <c r="C259" s="58">
        <f>PRRAS!D269</f>
        <v>0</v>
      </c>
      <c r="D259" s="58">
        <f>PRRAS!E269</f>
        <v>4623</v>
      </c>
      <c r="E259" s="58">
        <v>0</v>
      </c>
      <c r="F259" s="58">
        <v>0</v>
      </c>
      <c r="G259" s="59">
        <f t="shared" si="8"/>
        <v>2385.4679999999998</v>
      </c>
      <c r="H259" s="59">
        <f t="shared" si="9"/>
        <v>0</v>
      </c>
      <c r="I259" s="60">
        <v>0</v>
      </c>
    </row>
    <row r="260" spans="1:9" x14ac:dyDescent="0.2">
      <c r="A260" s="57">
        <v>151</v>
      </c>
      <c r="B260" s="58">
        <f>PRRAS!C270</f>
        <v>259</v>
      </c>
      <c r="C260" s="58">
        <f>PRRAS!D270</f>
        <v>0</v>
      </c>
      <c r="D260" s="58">
        <f>PRRAS!E270</f>
        <v>4623</v>
      </c>
      <c r="E260" s="58">
        <v>0</v>
      </c>
      <c r="F260" s="58">
        <v>0</v>
      </c>
      <c r="G260" s="59">
        <f t="shared" si="8"/>
        <v>2394.7139999999999</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9342</v>
      </c>
      <c r="D267" s="58">
        <f>PRRAS!E277</f>
        <v>250</v>
      </c>
      <c r="E267" s="58">
        <v>0</v>
      </c>
      <c r="F267" s="58">
        <v>0</v>
      </c>
      <c r="G267" s="59">
        <f t="shared" si="8"/>
        <v>2617.9720000000002</v>
      </c>
      <c r="H267" s="59">
        <f t="shared" si="9"/>
        <v>0</v>
      </c>
      <c r="I267" s="60">
        <v>0</v>
      </c>
    </row>
    <row r="268" spans="1:9" x14ac:dyDescent="0.2">
      <c r="A268" s="57">
        <v>151</v>
      </c>
      <c r="B268" s="58">
        <f>PRRAS!C278</f>
        <v>267</v>
      </c>
      <c r="C268" s="58">
        <f>PRRAS!D278</f>
        <v>9342</v>
      </c>
      <c r="D268" s="58">
        <f>PRRAS!E278</f>
        <v>0</v>
      </c>
      <c r="E268" s="58">
        <v>0</v>
      </c>
      <c r="F268" s="58">
        <v>0</v>
      </c>
      <c r="G268" s="59">
        <f t="shared" si="8"/>
        <v>2494.3140000000003</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250</v>
      </c>
      <c r="E272" s="58">
        <v>0</v>
      </c>
      <c r="F272" s="58">
        <v>0</v>
      </c>
      <c r="G272" s="59">
        <f t="shared" si="8"/>
        <v>135.5</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27255133</v>
      </c>
      <c r="D282" s="58">
        <f>PRRAS!E292</f>
        <v>29589106</v>
      </c>
      <c r="E282" s="58">
        <v>0</v>
      </c>
      <c r="F282" s="58">
        <v>0</v>
      </c>
      <c r="G282" s="59">
        <f t="shared" si="8"/>
        <v>24287769.945000004</v>
      </c>
      <c r="H282" s="59">
        <f t="shared" si="9"/>
        <v>0</v>
      </c>
      <c r="I282" s="60">
        <v>0</v>
      </c>
    </row>
    <row r="283" spans="1:9" x14ac:dyDescent="0.2">
      <c r="A283" s="57">
        <v>151</v>
      </c>
      <c r="B283" s="58">
        <f>PRRAS!C293</f>
        <v>282</v>
      </c>
      <c r="C283" s="58">
        <f>PRRAS!D293</f>
        <v>317918</v>
      </c>
      <c r="D283" s="58">
        <f>PRRAS!E293</f>
        <v>422327</v>
      </c>
      <c r="E283" s="58">
        <v>0</v>
      </c>
      <c r="F283" s="58">
        <v>0</v>
      </c>
      <c r="G283" s="59">
        <f t="shared" si="8"/>
        <v>327845.30399999995</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87877</v>
      </c>
      <c r="D285" s="58">
        <f>PRRAS!E295</f>
        <v>0</v>
      </c>
      <c r="E285" s="58">
        <v>0</v>
      </c>
      <c r="F285" s="58">
        <v>0</v>
      </c>
      <c r="G285" s="59">
        <f t="shared" si="8"/>
        <v>24957.067999999999</v>
      </c>
      <c r="H285" s="59">
        <f t="shared" si="9"/>
        <v>0</v>
      </c>
      <c r="I285" s="60">
        <v>0</v>
      </c>
    </row>
    <row r="286" spans="1:9" x14ac:dyDescent="0.2">
      <c r="A286" s="57">
        <v>151</v>
      </c>
      <c r="B286" s="58">
        <f>PRRAS!C296</f>
        <v>285</v>
      </c>
      <c r="C286" s="58">
        <f>PRRAS!D296</f>
        <v>0</v>
      </c>
      <c r="D286" s="58">
        <f>PRRAS!E296</f>
        <v>310145</v>
      </c>
      <c r="E286" s="58">
        <v>0</v>
      </c>
      <c r="F286" s="58">
        <v>0</v>
      </c>
      <c r="G286" s="59">
        <f t="shared" si="8"/>
        <v>176782.65</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715940</v>
      </c>
      <c r="D342" s="58">
        <f>PRRAS!E353</f>
        <v>619191</v>
      </c>
      <c r="E342" s="58">
        <v>0</v>
      </c>
      <c r="F342" s="58">
        <v>0</v>
      </c>
      <c r="G342" s="59">
        <f t="shared" si="10"/>
        <v>666423.80200000003</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570940</v>
      </c>
      <c r="D355" s="58">
        <f>PRRAS!E366</f>
        <v>536691</v>
      </c>
      <c r="E355" s="58">
        <v>0</v>
      </c>
      <c r="F355" s="58">
        <v>0</v>
      </c>
      <c r="G355" s="59">
        <f t="shared" si="10"/>
        <v>582089.98800000001</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457409</v>
      </c>
      <c r="D361" s="58">
        <f>PRRAS!E372</f>
        <v>522139</v>
      </c>
      <c r="E361" s="58">
        <v>0</v>
      </c>
      <c r="F361" s="58">
        <v>0</v>
      </c>
      <c r="G361" s="59">
        <f t="shared" si="10"/>
        <v>540607.31999999995</v>
      </c>
      <c r="H361" s="59">
        <f t="shared" si="11"/>
        <v>0</v>
      </c>
      <c r="I361" s="60">
        <v>0</v>
      </c>
    </row>
    <row r="362" spans="1:9" x14ac:dyDescent="0.2">
      <c r="A362" s="57">
        <v>151</v>
      </c>
      <c r="B362" s="58">
        <f>PRRAS!C373</f>
        <v>361</v>
      </c>
      <c r="C362" s="58">
        <f>PRRAS!D373</f>
        <v>327176</v>
      </c>
      <c r="D362" s="58">
        <f>PRRAS!E373</f>
        <v>252232</v>
      </c>
      <c r="E362" s="58">
        <v>0</v>
      </c>
      <c r="F362" s="58">
        <v>0</v>
      </c>
      <c r="G362" s="59">
        <f t="shared" si="10"/>
        <v>300222.03999999998</v>
      </c>
      <c r="H362" s="59">
        <f t="shared" si="11"/>
        <v>0</v>
      </c>
      <c r="I362" s="60">
        <v>0</v>
      </c>
    </row>
    <row r="363" spans="1:9" x14ac:dyDescent="0.2">
      <c r="A363" s="57">
        <v>151</v>
      </c>
      <c r="B363" s="58">
        <f>PRRAS!C374</f>
        <v>362</v>
      </c>
      <c r="C363" s="58">
        <f>PRRAS!D374</f>
        <v>1874</v>
      </c>
      <c r="D363" s="58">
        <f>PRRAS!E374</f>
        <v>12193</v>
      </c>
      <c r="E363" s="58">
        <v>0</v>
      </c>
      <c r="F363" s="58">
        <v>0</v>
      </c>
      <c r="G363" s="59">
        <f t="shared" si="10"/>
        <v>9506.119999999999</v>
      </c>
      <c r="H363" s="59">
        <f t="shared" si="11"/>
        <v>0</v>
      </c>
      <c r="I363" s="60">
        <v>0</v>
      </c>
    </row>
    <row r="364" spans="1:9" x14ac:dyDescent="0.2">
      <c r="A364" s="57">
        <v>151</v>
      </c>
      <c r="B364" s="58">
        <f>PRRAS!C375</f>
        <v>363</v>
      </c>
      <c r="C364" s="58">
        <f>PRRAS!D375</f>
        <v>9581</v>
      </c>
      <c r="D364" s="58">
        <f>PRRAS!E375</f>
        <v>0</v>
      </c>
      <c r="E364" s="58">
        <v>0</v>
      </c>
      <c r="F364" s="58">
        <v>0</v>
      </c>
      <c r="G364" s="59">
        <f t="shared" si="10"/>
        <v>3477.9029999999998</v>
      </c>
      <c r="H364" s="59">
        <f t="shared" si="11"/>
        <v>0</v>
      </c>
      <c r="I364" s="60">
        <v>0</v>
      </c>
    </row>
    <row r="365" spans="1:9" x14ac:dyDescent="0.2">
      <c r="A365" s="57">
        <v>151</v>
      </c>
      <c r="B365" s="58">
        <f>PRRAS!C376</f>
        <v>364</v>
      </c>
      <c r="C365" s="58">
        <f>PRRAS!D376</f>
        <v>16220</v>
      </c>
      <c r="D365" s="58">
        <f>PRRAS!E376</f>
        <v>0</v>
      </c>
      <c r="E365" s="58">
        <v>0</v>
      </c>
      <c r="F365" s="58">
        <v>0</v>
      </c>
      <c r="G365" s="59">
        <f t="shared" si="10"/>
        <v>5904.08</v>
      </c>
      <c r="H365" s="59">
        <f t="shared" si="11"/>
        <v>0</v>
      </c>
      <c r="I365" s="60">
        <v>0</v>
      </c>
    </row>
    <row r="366" spans="1:9" x14ac:dyDescent="0.2">
      <c r="A366" s="57">
        <v>151</v>
      </c>
      <c r="B366" s="58">
        <f>PRRAS!C377</f>
        <v>365</v>
      </c>
      <c r="C366" s="58">
        <f>PRRAS!D377</f>
        <v>6639</v>
      </c>
      <c r="D366" s="58">
        <f>PRRAS!E377</f>
        <v>21173</v>
      </c>
      <c r="E366" s="58">
        <v>0</v>
      </c>
      <c r="F366" s="58">
        <v>0</v>
      </c>
      <c r="G366" s="59">
        <f t="shared" si="10"/>
        <v>17879.524999999998</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95919</v>
      </c>
      <c r="D368" s="58">
        <f>PRRAS!E379</f>
        <v>236541</v>
      </c>
      <c r="E368" s="58">
        <v>0</v>
      </c>
      <c r="F368" s="58">
        <v>0</v>
      </c>
      <c r="G368" s="59">
        <f t="shared" si="10"/>
        <v>208823.367</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80629</v>
      </c>
      <c r="D375" s="58">
        <f>PRRAS!E386</f>
        <v>14552</v>
      </c>
      <c r="E375" s="58">
        <v>0</v>
      </c>
      <c r="F375" s="58">
        <v>0</v>
      </c>
      <c r="G375" s="59">
        <f t="shared" si="10"/>
        <v>41040.142</v>
      </c>
      <c r="H375" s="59">
        <f t="shared" si="11"/>
        <v>0</v>
      </c>
      <c r="I375" s="60">
        <v>0</v>
      </c>
    </row>
    <row r="376" spans="1:9" x14ac:dyDescent="0.2">
      <c r="A376" s="57">
        <v>151</v>
      </c>
      <c r="B376" s="58">
        <f>PRRAS!C387</f>
        <v>375</v>
      </c>
      <c r="C376" s="58">
        <f>PRRAS!D387</f>
        <v>18128</v>
      </c>
      <c r="D376" s="58">
        <f>PRRAS!E387</f>
        <v>14552</v>
      </c>
      <c r="E376" s="58">
        <v>0</v>
      </c>
      <c r="F376" s="58">
        <v>0</v>
      </c>
      <c r="G376" s="59">
        <f t="shared" si="10"/>
        <v>17712</v>
      </c>
      <c r="H376" s="59">
        <f t="shared" si="11"/>
        <v>0</v>
      </c>
      <c r="I376" s="60">
        <v>0</v>
      </c>
    </row>
    <row r="377" spans="1:9" x14ac:dyDescent="0.2">
      <c r="A377" s="57">
        <v>151</v>
      </c>
      <c r="B377" s="58">
        <f>PRRAS!C388</f>
        <v>376</v>
      </c>
      <c r="C377" s="58">
        <f>PRRAS!D388</f>
        <v>12500</v>
      </c>
      <c r="D377" s="58">
        <f>PRRAS!E388</f>
        <v>0</v>
      </c>
      <c r="E377" s="58">
        <v>0</v>
      </c>
      <c r="F377" s="58">
        <v>0</v>
      </c>
      <c r="G377" s="59">
        <f t="shared" si="10"/>
        <v>4700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50001</v>
      </c>
      <c r="D379" s="58">
        <f>PRRAS!E390</f>
        <v>0</v>
      </c>
      <c r="E379" s="58">
        <v>0</v>
      </c>
      <c r="F379" s="58">
        <v>0</v>
      </c>
      <c r="G379" s="59">
        <f t="shared" si="10"/>
        <v>18900.378000000001</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32902</v>
      </c>
      <c r="D383" s="58">
        <f>PRRAS!E394</f>
        <v>0</v>
      </c>
      <c r="E383" s="58">
        <v>0</v>
      </c>
      <c r="F383" s="58">
        <v>0</v>
      </c>
      <c r="G383" s="59">
        <f t="shared" si="10"/>
        <v>12568.564</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32902</v>
      </c>
      <c r="D385" s="58">
        <f>PRRAS!E396</f>
        <v>0</v>
      </c>
      <c r="E385" s="58">
        <v>0</v>
      </c>
      <c r="F385" s="58">
        <v>0</v>
      </c>
      <c r="G385" s="59">
        <f t="shared" si="10"/>
        <v>12634.368</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145000</v>
      </c>
      <c r="D394" s="58">
        <f>PRRAS!E405</f>
        <v>82500</v>
      </c>
      <c r="E394" s="58">
        <v>0</v>
      </c>
      <c r="F394" s="58">
        <v>0</v>
      </c>
      <c r="G394" s="59">
        <f t="shared" si="12"/>
        <v>121830</v>
      </c>
      <c r="H394" s="59">
        <f t="shared" si="13"/>
        <v>0</v>
      </c>
      <c r="I394" s="60">
        <v>0</v>
      </c>
    </row>
    <row r="395" spans="1:9" x14ac:dyDescent="0.2">
      <c r="A395" s="57">
        <v>151</v>
      </c>
      <c r="B395" s="58">
        <f>PRRAS!C406</f>
        <v>394</v>
      </c>
      <c r="C395" s="58">
        <f>PRRAS!D406</f>
        <v>145000</v>
      </c>
      <c r="D395" s="58">
        <f>PRRAS!E406</f>
        <v>82500</v>
      </c>
      <c r="E395" s="58">
        <v>0</v>
      </c>
      <c r="F395" s="58">
        <v>0</v>
      </c>
      <c r="G395" s="59">
        <f t="shared" si="12"/>
        <v>122140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715940</v>
      </c>
      <c r="D400" s="58">
        <f>PRRAS!E411</f>
        <v>619191</v>
      </c>
      <c r="E400" s="58">
        <v>0</v>
      </c>
      <c r="F400" s="58">
        <v>0</v>
      </c>
      <c r="G400" s="59">
        <f t="shared" si="12"/>
        <v>779774.478</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27573051</v>
      </c>
      <c r="D404" s="58">
        <f>PRRAS!E415</f>
        <v>30011433</v>
      </c>
      <c r="E404" s="58">
        <v>0</v>
      </c>
      <c r="F404" s="58">
        <v>0</v>
      </c>
      <c r="G404" s="59">
        <f t="shared" si="12"/>
        <v>35301154.550999999</v>
      </c>
      <c r="H404" s="59">
        <f t="shared" si="13"/>
        <v>0</v>
      </c>
      <c r="I404" s="60">
        <v>0</v>
      </c>
    </row>
    <row r="405" spans="1:9" x14ac:dyDescent="0.2">
      <c r="A405" s="57">
        <v>151</v>
      </c>
      <c r="B405" s="58">
        <f>PRRAS!C416</f>
        <v>404</v>
      </c>
      <c r="C405" s="58">
        <f>PRRAS!D416</f>
        <v>27971073</v>
      </c>
      <c r="D405" s="58">
        <f>PRRAS!E416</f>
        <v>30208297</v>
      </c>
      <c r="E405" s="58">
        <v>0</v>
      </c>
      <c r="F405" s="58">
        <v>0</v>
      </c>
      <c r="G405" s="59">
        <f t="shared" si="12"/>
        <v>35708617.468000002</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398022</v>
      </c>
      <c r="D407" s="58">
        <f>PRRAS!E418</f>
        <v>196864</v>
      </c>
      <c r="E407" s="58">
        <v>0</v>
      </c>
      <c r="F407" s="58">
        <v>0</v>
      </c>
      <c r="G407" s="59">
        <f t="shared" si="12"/>
        <v>321450.5</v>
      </c>
      <c r="H407" s="59">
        <f t="shared" si="13"/>
        <v>0</v>
      </c>
      <c r="I407" s="60">
        <v>0</v>
      </c>
    </row>
    <row r="408" spans="1:9" x14ac:dyDescent="0.2">
      <c r="A408" s="57">
        <v>151</v>
      </c>
      <c r="B408" s="58">
        <f>PRRAS!C419</f>
        <v>407</v>
      </c>
      <c r="C408" s="58">
        <f>PRRAS!D419</f>
        <v>87877</v>
      </c>
      <c r="D408" s="58">
        <f>PRRAS!E419</f>
        <v>0</v>
      </c>
      <c r="E408" s="58">
        <v>0</v>
      </c>
      <c r="F408" s="58">
        <v>0</v>
      </c>
      <c r="G408" s="59">
        <f t="shared" si="12"/>
        <v>35765.938999999998</v>
      </c>
      <c r="H408" s="59">
        <f t="shared" si="13"/>
        <v>0</v>
      </c>
      <c r="I408" s="60">
        <v>0</v>
      </c>
    </row>
    <row r="409" spans="1:9" x14ac:dyDescent="0.2">
      <c r="A409" s="57">
        <v>151</v>
      </c>
      <c r="B409" s="58">
        <f>PRRAS!C420</f>
        <v>408</v>
      </c>
      <c r="C409" s="58">
        <f>PRRAS!D420</f>
        <v>0</v>
      </c>
      <c r="D409" s="58">
        <f>PRRAS!E420</f>
        <v>310145</v>
      </c>
      <c r="E409" s="58">
        <v>0</v>
      </c>
      <c r="F409" s="58">
        <v>0</v>
      </c>
      <c r="G409" s="59">
        <f t="shared" si="12"/>
        <v>253078.31999999998</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27573051</v>
      </c>
      <c r="D630" s="58">
        <f>PRRAS!E642</f>
        <v>30011433</v>
      </c>
      <c r="E630" s="58">
        <v>0</v>
      </c>
      <c r="F630" s="58">
        <v>0</v>
      </c>
      <c r="G630" s="59">
        <f t="shared" si="18"/>
        <v>55097831.792999998</v>
      </c>
      <c r="H630" s="59">
        <f t="shared" si="19"/>
        <v>0</v>
      </c>
      <c r="I630" s="60">
        <v>0</v>
      </c>
    </row>
    <row r="631" spans="1:9" x14ac:dyDescent="0.2">
      <c r="A631" s="57">
        <v>151</v>
      </c>
      <c r="B631" s="58">
        <f>PRRAS!C643</f>
        <v>630</v>
      </c>
      <c r="C631" s="58">
        <f>PRRAS!D643</f>
        <v>27971073</v>
      </c>
      <c r="D631" s="58">
        <f>PRRAS!E643</f>
        <v>30208297</v>
      </c>
      <c r="E631" s="58">
        <v>0</v>
      </c>
      <c r="F631" s="58">
        <v>0</v>
      </c>
      <c r="G631" s="59">
        <f t="shared" si="18"/>
        <v>55684230.210000001</v>
      </c>
      <c r="H631" s="59">
        <f t="shared" si="19"/>
        <v>0</v>
      </c>
      <c r="I631" s="60">
        <v>0</v>
      </c>
    </row>
    <row r="632" spans="1:9" x14ac:dyDescent="0.2">
      <c r="A632" s="57">
        <v>151</v>
      </c>
      <c r="B632" s="58">
        <f>PRRAS!C644</f>
        <v>631</v>
      </c>
      <c r="C632" s="58">
        <f>PRRAS!D644</f>
        <v>0</v>
      </c>
      <c r="D632" s="58">
        <f>PRRAS!E644</f>
        <v>0</v>
      </c>
      <c r="E632" s="58">
        <v>0</v>
      </c>
      <c r="F632" s="58">
        <v>0</v>
      </c>
      <c r="G632" s="59">
        <f t="shared" si="18"/>
        <v>0</v>
      </c>
      <c r="H632" s="59">
        <f t="shared" si="19"/>
        <v>0</v>
      </c>
      <c r="I632" s="60">
        <v>0</v>
      </c>
    </row>
    <row r="633" spans="1:9" x14ac:dyDescent="0.2">
      <c r="A633" s="57">
        <v>151</v>
      </c>
      <c r="B633" s="58">
        <f>PRRAS!C645</f>
        <v>632</v>
      </c>
      <c r="C633" s="58">
        <f>PRRAS!D645</f>
        <v>398022</v>
      </c>
      <c r="D633" s="58">
        <f>PRRAS!E645</f>
        <v>196864</v>
      </c>
      <c r="E633" s="58">
        <v>0</v>
      </c>
      <c r="F633" s="58">
        <v>0</v>
      </c>
      <c r="G633" s="59">
        <f t="shared" si="18"/>
        <v>500386</v>
      </c>
      <c r="H633" s="59">
        <f t="shared" si="19"/>
        <v>0</v>
      </c>
      <c r="I633" s="60">
        <v>0</v>
      </c>
    </row>
    <row r="634" spans="1:9" x14ac:dyDescent="0.2">
      <c r="A634" s="57">
        <v>151</v>
      </c>
      <c r="B634" s="58">
        <f>PRRAS!C646</f>
        <v>633</v>
      </c>
      <c r="C634" s="58">
        <f>PRRAS!D646</f>
        <v>87877</v>
      </c>
      <c r="D634" s="58">
        <f>PRRAS!E646</f>
        <v>0</v>
      </c>
      <c r="E634" s="58">
        <v>0</v>
      </c>
      <c r="F634" s="58">
        <v>0</v>
      </c>
      <c r="G634" s="59">
        <f t="shared" si="18"/>
        <v>55626.141000000003</v>
      </c>
      <c r="H634" s="59">
        <f t="shared" si="19"/>
        <v>0</v>
      </c>
      <c r="I634" s="60">
        <v>0</v>
      </c>
    </row>
    <row r="635" spans="1:9" x14ac:dyDescent="0.2">
      <c r="A635" s="57">
        <v>151</v>
      </c>
      <c r="B635" s="58">
        <f>PRRAS!C647</f>
        <v>634</v>
      </c>
      <c r="C635" s="58">
        <f>PRRAS!D647</f>
        <v>0</v>
      </c>
      <c r="D635" s="58">
        <f>PRRAS!E647</f>
        <v>310145</v>
      </c>
      <c r="E635" s="58">
        <v>0</v>
      </c>
      <c r="F635" s="58">
        <v>0</v>
      </c>
      <c r="G635" s="59">
        <f t="shared" si="18"/>
        <v>393263.86</v>
      </c>
      <c r="H635" s="59">
        <f t="shared" si="19"/>
        <v>0</v>
      </c>
      <c r="I635" s="60">
        <v>0</v>
      </c>
    </row>
    <row r="636" spans="1:9" x14ac:dyDescent="0.2">
      <c r="A636" s="57">
        <v>151</v>
      </c>
      <c r="B636" s="58">
        <f>PRRAS!C648</f>
        <v>635</v>
      </c>
      <c r="C636" s="58">
        <f>PRRAS!D648</f>
        <v>0</v>
      </c>
      <c r="D636" s="58">
        <f>PRRAS!E648</f>
        <v>0</v>
      </c>
      <c r="E636" s="58">
        <v>0</v>
      </c>
      <c r="F636" s="58">
        <v>0</v>
      </c>
      <c r="G636" s="59">
        <f t="shared" si="18"/>
        <v>0</v>
      </c>
      <c r="H636" s="59">
        <f t="shared" si="19"/>
        <v>0</v>
      </c>
      <c r="I636" s="60">
        <v>0</v>
      </c>
    </row>
    <row r="637" spans="1:9" x14ac:dyDescent="0.2">
      <c r="A637" s="57">
        <v>151</v>
      </c>
      <c r="B637" s="58">
        <f>PRRAS!C649</f>
        <v>636</v>
      </c>
      <c r="C637" s="58">
        <f>PRRAS!D649</f>
        <v>310145</v>
      </c>
      <c r="D637" s="58">
        <f>PRRAS!E649</f>
        <v>507009</v>
      </c>
      <c r="E637" s="58">
        <v>0</v>
      </c>
      <c r="F637" s="58">
        <v>0</v>
      </c>
      <c r="G637" s="59">
        <f t="shared" si="18"/>
        <v>842167.66800000006</v>
      </c>
      <c r="H637" s="59">
        <f t="shared" si="19"/>
        <v>0</v>
      </c>
      <c r="I637" s="60">
        <v>0</v>
      </c>
    </row>
    <row r="638" spans="1:9" x14ac:dyDescent="0.2">
      <c r="A638" s="57">
        <v>151</v>
      </c>
      <c r="B638" s="58">
        <f>PRRAS!C650</f>
        <v>637</v>
      </c>
      <c r="C638" s="58">
        <f>PRRAS!D650</f>
        <v>1864347</v>
      </c>
      <c r="D638" s="58">
        <f>PRRAS!E650</f>
        <v>1962534</v>
      </c>
      <c r="E638" s="58">
        <v>0</v>
      </c>
      <c r="F638" s="58">
        <v>0</v>
      </c>
      <c r="G638" s="59">
        <f t="shared" si="18"/>
        <v>3687857.355</v>
      </c>
      <c r="H638" s="59">
        <f t="shared" si="19"/>
        <v>0</v>
      </c>
      <c r="I638" s="60">
        <v>0</v>
      </c>
    </row>
    <row r="639" spans="1:9" x14ac:dyDescent="0.2">
      <c r="A639" s="57">
        <v>151</v>
      </c>
      <c r="B639" s="58">
        <f>PRRAS!C652</f>
        <v>638</v>
      </c>
      <c r="C639" s="58">
        <f>PRRAS!D652</f>
        <v>1194206</v>
      </c>
      <c r="D639" s="58">
        <f>PRRAS!E652</f>
        <v>1030294</v>
      </c>
      <c r="E639" s="58">
        <v>0</v>
      </c>
      <c r="F639" s="58">
        <v>0</v>
      </c>
      <c r="G639" s="59">
        <f t="shared" si="18"/>
        <v>2076558.5719999999</v>
      </c>
      <c r="H639" s="59">
        <f t="shared" si="19"/>
        <v>0</v>
      </c>
      <c r="I639" s="60">
        <v>0</v>
      </c>
    </row>
    <row r="640" spans="1:9" x14ac:dyDescent="0.2">
      <c r="A640" s="57">
        <v>151</v>
      </c>
      <c r="B640" s="58">
        <f>PRRAS!C653</f>
        <v>639</v>
      </c>
      <c r="C640" s="58">
        <f>PRRAS!D653</f>
        <v>5420132</v>
      </c>
      <c r="D640" s="58">
        <f>PRRAS!E653</f>
        <v>6537989</v>
      </c>
      <c r="E640" s="58">
        <v>0</v>
      </c>
      <c r="F640" s="58">
        <v>0</v>
      </c>
      <c r="G640" s="59">
        <f t="shared" si="18"/>
        <v>11819014.290000001</v>
      </c>
      <c r="H640" s="59">
        <f t="shared" si="19"/>
        <v>0</v>
      </c>
      <c r="I640" s="60">
        <v>0</v>
      </c>
    </row>
    <row r="641" spans="1:9" x14ac:dyDescent="0.2">
      <c r="A641" s="57">
        <v>151</v>
      </c>
      <c r="B641" s="58">
        <f>PRRAS!C654</f>
        <v>640</v>
      </c>
      <c r="C641" s="58">
        <f>PRRAS!D654</f>
        <v>5584044</v>
      </c>
      <c r="D641" s="58">
        <f>PRRAS!E654</f>
        <v>6833399</v>
      </c>
      <c r="E641" s="58">
        <v>0</v>
      </c>
      <c r="F641" s="58">
        <v>0</v>
      </c>
      <c r="G641" s="59">
        <f t="shared" si="18"/>
        <v>12320538.880000001</v>
      </c>
      <c r="H641" s="59">
        <f t="shared" si="19"/>
        <v>0</v>
      </c>
      <c r="I641" s="60">
        <v>0</v>
      </c>
    </row>
    <row r="642" spans="1:9" x14ac:dyDescent="0.2">
      <c r="A642" s="57">
        <v>151</v>
      </c>
      <c r="B642" s="58">
        <f>PRRAS!C655</f>
        <v>641</v>
      </c>
      <c r="C642" s="58">
        <f>PRRAS!D655</f>
        <v>1030294</v>
      </c>
      <c r="D642" s="58">
        <f>PRRAS!E655</f>
        <v>734884</v>
      </c>
      <c r="E642" s="58">
        <v>0</v>
      </c>
      <c r="F642" s="58">
        <v>0</v>
      </c>
      <c r="G642" s="59">
        <f t="shared" ref="G642:G705" si="20">(B642/1000)*(C642*1+D642*2)</f>
        <v>1602539.7420000001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128</v>
      </c>
      <c r="D644" s="58">
        <f>PRRAS!E657</f>
        <v>129</v>
      </c>
      <c r="E644" s="58">
        <v>0</v>
      </c>
      <c r="F644" s="58">
        <v>0</v>
      </c>
      <c r="G644" s="59">
        <f t="shared" si="20"/>
        <v>248.19800000000001</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120</v>
      </c>
      <c r="D646" s="58">
        <f>PRRAS!E659</f>
        <v>121</v>
      </c>
      <c r="E646" s="58">
        <v>0</v>
      </c>
      <c r="F646" s="58">
        <v>0</v>
      </c>
      <c r="G646" s="59">
        <f t="shared" si="20"/>
        <v>233.49</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27750</v>
      </c>
      <c r="D651" s="58">
        <f>PRRAS!E664</f>
        <v>6400</v>
      </c>
      <c r="E651" s="58">
        <v>0</v>
      </c>
      <c r="F651" s="58">
        <v>0</v>
      </c>
      <c r="G651" s="59">
        <f t="shared" si="20"/>
        <v>26357.5</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16500</v>
      </c>
      <c r="D656" s="58">
        <f>PRRAS!E669</f>
        <v>0</v>
      </c>
      <c r="E656" s="58">
        <v>0</v>
      </c>
      <c r="F656" s="58">
        <v>0</v>
      </c>
      <c r="G656" s="59">
        <f t="shared" si="20"/>
        <v>10807.5</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67000</v>
      </c>
      <c r="D666" s="58">
        <f>PRRAS!E679</f>
        <v>27780</v>
      </c>
      <c r="E666" s="58">
        <v>0</v>
      </c>
      <c r="F666" s="58">
        <v>0</v>
      </c>
      <c r="G666" s="59">
        <f t="shared" si="20"/>
        <v>81502.400000000009</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900655</v>
      </c>
      <c r="D685" s="58">
        <f>PRRAS!E698</f>
        <v>885499</v>
      </c>
      <c r="E685" s="58">
        <v>0</v>
      </c>
      <c r="F685" s="58">
        <v>0</v>
      </c>
      <c r="G685" s="59">
        <f t="shared" si="20"/>
        <v>1827410.6520000002</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25209</v>
      </c>
      <c r="D689" s="58">
        <f>PRRAS!E702</f>
        <v>31400</v>
      </c>
      <c r="E689" s="58">
        <v>0</v>
      </c>
      <c r="F689" s="58">
        <v>0</v>
      </c>
      <c r="G689" s="59">
        <f t="shared" si="20"/>
        <v>60550.191999999995</v>
      </c>
      <c r="H689" s="59">
        <f t="shared" si="21"/>
        <v>0</v>
      </c>
      <c r="I689" s="60">
        <v>0</v>
      </c>
    </row>
    <row r="690" spans="1:9" x14ac:dyDescent="0.2">
      <c r="A690" s="57">
        <v>151</v>
      </c>
      <c r="B690" s="58">
        <f>PRRAS!C703</f>
        <v>689</v>
      </c>
      <c r="C690" s="58">
        <f>PRRAS!D703</f>
        <v>442679</v>
      </c>
      <c r="D690" s="58">
        <f>PRRAS!E703</f>
        <v>477403</v>
      </c>
      <c r="E690" s="58">
        <v>0</v>
      </c>
      <c r="F690" s="58">
        <v>0</v>
      </c>
      <c r="G690" s="59">
        <f t="shared" si="20"/>
        <v>962867.16499999992</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0</v>
      </c>
      <c r="D692" s="58">
        <f>PRRAS!E705</f>
        <v>350</v>
      </c>
      <c r="E692" s="58">
        <v>0</v>
      </c>
      <c r="F692" s="58">
        <v>0</v>
      </c>
      <c r="G692" s="59">
        <f t="shared" si="20"/>
        <v>483.7</v>
      </c>
      <c r="H692" s="59">
        <f t="shared" si="21"/>
        <v>0</v>
      </c>
      <c r="I692" s="60">
        <v>0</v>
      </c>
    </row>
    <row r="693" spans="1:9" x14ac:dyDescent="0.2">
      <c r="A693" s="57">
        <v>151</v>
      </c>
      <c r="B693" s="58">
        <f>PRRAS!C706</f>
        <v>692</v>
      </c>
      <c r="C693" s="58">
        <f>PRRAS!D706</f>
        <v>66758</v>
      </c>
      <c r="D693" s="58">
        <f>PRRAS!E706</f>
        <v>105768</v>
      </c>
      <c r="E693" s="58">
        <v>0</v>
      </c>
      <c r="F693" s="58">
        <v>0</v>
      </c>
      <c r="G693" s="59">
        <f t="shared" si="20"/>
        <v>192579.44799999997</v>
      </c>
      <c r="H693" s="59">
        <f t="shared" si="21"/>
        <v>0</v>
      </c>
      <c r="I693" s="60">
        <v>0</v>
      </c>
    </row>
    <row r="694" spans="1:9" x14ac:dyDescent="0.2">
      <c r="A694" s="57">
        <v>151</v>
      </c>
      <c r="B694" s="58">
        <f>PRRAS!C707</f>
        <v>693</v>
      </c>
      <c r="C694" s="58">
        <f>PRRAS!D707</f>
        <v>704455</v>
      </c>
      <c r="D694" s="58">
        <f>PRRAS!E707</f>
        <v>99620</v>
      </c>
      <c r="E694" s="58">
        <v>0</v>
      </c>
      <c r="F694" s="58">
        <v>0</v>
      </c>
      <c r="G694" s="59">
        <f t="shared" si="20"/>
        <v>626260.63500000001</v>
      </c>
      <c r="H694" s="59">
        <f t="shared" si="21"/>
        <v>0</v>
      </c>
      <c r="I694" s="60">
        <v>0</v>
      </c>
    </row>
    <row r="695" spans="1:9" x14ac:dyDescent="0.2">
      <c r="A695" s="57">
        <v>151</v>
      </c>
      <c r="B695" s="58">
        <f>PRRAS!C708</f>
        <v>694</v>
      </c>
      <c r="C695" s="58">
        <f>PRRAS!D708</f>
        <v>114989</v>
      </c>
      <c r="D695" s="58">
        <f>PRRAS!E708</f>
        <v>107266</v>
      </c>
      <c r="E695" s="58">
        <v>0</v>
      </c>
      <c r="F695" s="58">
        <v>0</v>
      </c>
      <c r="G695" s="59">
        <f t="shared" si="20"/>
        <v>228687.57399999999</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12300</v>
      </c>
      <c r="D698" s="58">
        <f>PRRAS!E711</f>
        <v>11700</v>
      </c>
      <c r="E698" s="58">
        <v>0</v>
      </c>
      <c r="F698" s="58">
        <v>0</v>
      </c>
      <c r="G698" s="59">
        <f t="shared" si="20"/>
        <v>24882.899999999998</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42000</v>
      </c>
      <c r="D774" s="58">
        <f>PRRAS!E787</f>
        <v>0</v>
      </c>
      <c r="E774" s="58">
        <v>0</v>
      </c>
      <c r="F774" s="58">
        <v>0</v>
      </c>
      <c r="G774" s="59">
        <f t="shared" si="24"/>
        <v>32466</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43133730</v>
      </c>
      <c r="D977" s="63">
        <f>Bil!E12</f>
        <v>42422271</v>
      </c>
      <c r="E977" s="63">
        <v>0</v>
      </c>
      <c r="F977" s="63">
        <v>0</v>
      </c>
      <c r="G977" s="64">
        <f t="shared" ref="G977:G1040" si="32">B977/1000*C977+B977/500*D977</f>
        <v>127978.272</v>
      </c>
      <c r="H977" s="64">
        <f t="shared" si="31"/>
        <v>0</v>
      </c>
      <c r="I977" s="65"/>
    </row>
    <row r="978" spans="1:9" x14ac:dyDescent="0.2">
      <c r="A978" s="57">
        <v>152</v>
      </c>
      <c r="B978" s="58">
        <f>Bil!C13</f>
        <v>2</v>
      </c>
      <c r="C978" s="58">
        <f>Bil!D13</f>
        <v>39147254</v>
      </c>
      <c r="D978" s="58">
        <f>Bil!E13</f>
        <v>38436025</v>
      </c>
      <c r="E978" s="58">
        <v>0</v>
      </c>
      <c r="F978" s="58">
        <v>0</v>
      </c>
      <c r="G978" s="59">
        <f t="shared" si="32"/>
        <v>232038.60800000001</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29760470</v>
      </c>
      <c r="D983" s="58">
        <f>Bil!E18</f>
        <v>28929413</v>
      </c>
      <c r="E983" s="58">
        <v>0</v>
      </c>
      <c r="F983" s="58">
        <v>0</v>
      </c>
      <c r="G983" s="59">
        <f t="shared" si="32"/>
        <v>613335.07200000004</v>
      </c>
      <c r="H983" s="59">
        <f t="shared" si="31"/>
        <v>0</v>
      </c>
      <c r="I983" s="60"/>
    </row>
    <row r="984" spans="1:9" x14ac:dyDescent="0.2">
      <c r="A984" s="57">
        <v>152</v>
      </c>
      <c r="B984" s="58">
        <f>Bil!C19</f>
        <v>8</v>
      </c>
      <c r="C984" s="58">
        <f>Bil!D19</f>
        <v>27190241</v>
      </c>
      <c r="D984" s="58">
        <f>Bil!E19</f>
        <v>26439157</v>
      </c>
      <c r="E984" s="58">
        <v>0</v>
      </c>
      <c r="F984" s="58">
        <v>0</v>
      </c>
      <c r="G984" s="59">
        <f t="shared" si="32"/>
        <v>640548.43999999994</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50777528</v>
      </c>
      <c r="D986" s="58">
        <f>Bil!E21</f>
        <v>50630934</v>
      </c>
      <c r="E986" s="58">
        <v>0</v>
      </c>
      <c r="F986" s="58">
        <v>0</v>
      </c>
      <c r="G986" s="59">
        <f t="shared" si="32"/>
        <v>1520393.96</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23587287</v>
      </c>
      <c r="D989" s="58">
        <f>Bil!E24</f>
        <v>24191777</v>
      </c>
      <c r="E989" s="58">
        <v>0</v>
      </c>
      <c r="F989" s="58">
        <v>0</v>
      </c>
      <c r="G989" s="59">
        <f t="shared" si="32"/>
        <v>935620.93299999996</v>
      </c>
      <c r="H989" s="59">
        <f t="shared" si="31"/>
        <v>0</v>
      </c>
      <c r="I989" s="60"/>
    </row>
    <row r="990" spans="1:9" x14ac:dyDescent="0.2">
      <c r="A990" s="57">
        <v>152</v>
      </c>
      <c r="B990" s="58">
        <f>Bil!C25</f>
        <v>14</v>
      </c>
      <c r="C990" s="58">
        <f>Bil!D25</f>
        <v>1676176</v>
      </c>
      <c r="D990" s="58">
        <f>Bil!E25</f>
        <v>1668412</v>
      </c>
      <c r="E990" s="58">
        <v>0</v>
      </c>
      <c r="F990" s="58">
        <v>0</v>
      </c>
      <c r="G990" s="59">
        <f t="shared" si="32"/>
        <v>70182</v>
      </c>
      <c r="H990" s="59">
        <f t="shared" si="31"/>
        <v>0</v>
      </c>
      <c r="I990" s="60"/>
    </row>
    <row r="991" spans="1:9" x14ac:dyDescent="0.2">
      <c r="A991" s="57">
        <v>152</v>
      </c>
      <c r="B991" s="58">
        <f>Bil!C26</f>
        <v>15</v>
      </c>
      <c r="C991" s="58">
        <f>Bil!D26</f>
        <v>6743972</v>
      </c>
      <c r="D991" s="58">
        <f>Bil!E26</f>
        <v>5839475</v>
      </c>
      <c r="E991" s="58">
        <v>0</v>
      </c>
      <c r="F991" s="58">
        <v>0</v>
      </c>
      <c r="G991" s="59">
        <f t="shared" si="32"/>
        <v>276343.83</v>
      </c>
      <c r="H991" s="59">
        <f t="shared" si="31"/>
        <v>0</v>
      </c>
      <c r="I991" s="60"/>
    </row>
    <row r="992" spans="1:9" x14ac:dyDescent="0.2">
      <c r="A992" s="57">
        <v>152</v>
      </c>
      <c r="B992" s="58">
        <f>Bil!C27</f>
        <v>16</v>
      </c>
      <c r="C992" s="58">
        <f>Bil!D27</f>
        <v>192960</v>
      </c>
      <c r="D992" s="58">
        <f>Bil!E27</f>
        <v>202901</v>
      </c>
      <c r="E992" s="58">
        <v>0</v>
      </c>
      <c r="F992" s="58">
        <v>0</v>
      </c>
      <c r="G992" s="59">
        <f t="shared" si="32"/>
        <v>9580.1920000000009</v>
      </c>
      <c r="H992" s="59">
        <f t="shared" si="31"/>
        <v>0</v>
      </c>
      <c r="I992" s="60"/>
    </row>
    <row r="993" spans="1:9" x14ac:dyDescent="0.2">
      <c r="A993" s="57">
        <v>152</v>
      </c>
      <c r="B993" s="58">
        <f>Bil!C28</f>
        <v>17</v>
      </c>
      <c r="C993" s="58">
        <f>Bil!D28</f>
        <v>704028</v>
      </c>
      <c r="D993" s="58">
        <f>Bil!E28</f>
        <v>668258</v>
      </c>
      <c r="E993" s="58">
        <v>0</v>
      </c>
      <c r="F993" s="58">
        <v>0</v>
      </c>
      <c r="G993" s="59">
        <f t="shared" si="32"/>
        <v>34689.248</v>
      </c>
      <c r="H993" s="59">
        <f t="shared" si="31"/>
        <v>0</v>
      </c>
      <c r="I993" s="60"/>
    </row>
    <row r="994" spans="1:9" x14ac:dyDescent="0.2">
      <c r="A994" s="57">
        <v>152</v>
      </c>
      <c r="B994" s="58">
        <f>Bil!C29</f>
        <v>18</v>
      </c>
      <c r="C994" s="58">
        <f>Bil!D29</f>
        <v>643797</v>
      </c>
      <c r="D994" s="58">
        <f>Bil!E29</f>
        <v>508184</v>
      </c>
      <c r="E994" s="58">
        <v>0</v>
      </c>
      <c r="F994" s="58">
        <v>0</v>
      </c>
      <c r="G994" s="59">
        <f t="shared" si="32"/>
        <v>29882.97</v>
      </c>
      <c r="H994" s="59">
        <f t="shared" si="31"/>
        <v>0</v>
      </c>
      <c r="I994" s="60"/>
    </row>
    <row r="995" spans="1:9" x14ac:dyDescent="0.2">
      <c r="A995" s="57">
        <v>152</v>
      </c>
      <c r="B995" s="58">
        <f>Bil!C30</f>
        <v>19</v>
      </c>
      <c r="C995" s="58">
        <f>Bil!D30</f>
        <v>136305</v>
      </c>
      <c r="D995" s="58">
        <f>Bil!E30</f>
        <v>156762</v>
      </c>
      <c r="E995" s="58">
        <v>0</v>
      </c>
      <c r="F995" s="58">
        <v>0</v>
      </c>
      <c r="G995" s="59">
        <f t="shared" si="32"/>
        <v>8546.7510000000002</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2972128</v>
      </c>
      <c r="D997" s="58">
        <f>Bil!E32</f>
        <v>2975974</v>
      </c>
      <c r="E997" s="58">
        <v>0</v>
      </c>
      <c r="F997" s="58">
        <v>0</v>
      </c>
      <c r="G997" s="59">
        <f t="shared" si="32"/>
        <v>187405.59600000002</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9717014</v>
      </c>
      <c r="D999" s="58">
        <f>Bil!E34</f>
        <v>8683142</v>
      </c>
      <c r="E999" s="58">
        <v>0</v>
      </c>
      <c r="F999" s="58">
        <v>0</v>
      </c>
      <c r="G999" s="59">
        <f t="shared" si="32"/>
        <v>622915.85400000005</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705170</v>
      </c>
      <c r="D1006" s="58">
        <f>Bil!E41</f>
        <v>663074</v>
      </c>
      <c r="E1006" s="58">
        <v>0</v>
      </c>
      <c r="F1006" s="58">
        <v>0</v>
      </c>
      <c r="G1006" s="59">
        <f t="shared" si="32"/>
        <v>60939.539999999994</v>
      </c>
      <c r="H1006" s="59">
        <f t="shared" si="31"/>
        <v>0</v>
      </c>
      <c r="I1006" s="60"/>
    </row>
    <row r="1007" spans="1:9" x14ac:dyDescent="0.2">
      <c r="A1007" s="57">
        <v>152</v>
      </c>
      <c r="B1007" s="58">
        <f>Bil!C42</f>
        <v>31</v>
      </c>
      <c r="C1007" s="58">
        <f>Bil!D42</f>
        <v>140063</v>
      </c>
      <c r="D1007" s="58">
        <f>Bil!E42</f>
        <v>152387</v>
      </c>
      <c r="E1007" s="58">
        <v>0</v>
      </c>
      <c r="F1007" s="58">
        <v>0</v>
      </c>
      <c r="G1007" s="59">
        <f t="shared" si="32"/>
        <v>13789.947</v>
      </c>
      <c r="H1007" s="59">
        <f t="shared" si="31"/>
        <v>0</v>
      </c>
      <c r="I1007" s="60"/>
    </row>
    <row r="1008" spans="1:9" x14ac:dyDescent="0.2">
      <c r="A1008" s="57">
        <v>152</v>
      </c>
      <c r="B1008" s="58">
        <f>Bil!C43</f>
        <v>32</v>
      </c>
      <c r="C1008" s="58">
        <f>Bil!D43</f>
        <v>498751</v>
      </c>
      <c r="D1008" s="58">
        <f>Bil!E43</f>
        <v>498751</v>
      </c>
      <c r="E1008" s="58">
        <v>0</v>
      </c>
      <c r="F1008" s="58">
        <v>0</v>
      </c>
      <c r="G1008" s="59">
        <f t="shared" si="32"/>
        <v>47880.096000000005</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66356</v>
      </c>
      <c r="D1010" s="58">
        <f>Bil!E45</f>
        <v>11936</v>
      </c>
      <c r="E1010" s="58">
        <v>0</v>
      </c>
      <c r="F1010" s="58">
        <v>0</v>
      </c>
      <c r="G1010" s="59">
        <f t="shared" si="32"/>
        <v>3067.7520000000004</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188883</v>
      </c>
      <c r="D1016" s="58">
        <f>Bil!E51</f>
        <v>158770</v>
      </c>
      <c r="E1016" s="58">
        <v>0</v>
      </c>
      <c r="F1016" s="58">
        <v>0</v>
      </c>
      <c r="G1016" s="59">
        <f t="shared" si="32"/>
        <v>20256.919999999998</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188883</v>
      </c>
      <c r="D1018" s="58">
        <f>Bil!E53</f>
        <v>158770</v>
      </c>
      <c r="E1018" s="58">
        <v>0</v>
      </c>
      <c r="F1018" s="58">
        <v>0</v>
      </c>
      <c r="G1018" s="59">
        <f t="shared" si="32"/>
        <v>21269.766</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329164</v>
      </c>
      <c r="D1022" s="58">
        <f>Bil!E57</f>
        <v>271924</v>
      </c>
      <c r="E1022" s="58">
        <v>0</v>
      </c>
      <c r="F1022" s="58">
        <v>0</v>
      </c>
      <c r="G1022" s="59">
        <f t="shared" si="32"/>
        <v>40158.551999999996</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374881</v>
      </c>
      <c r="D1025" s="58">
        <f>Bil!E60</f>
        <v>375956</v>
      </c>
      <c r="E1025" s="58">
        <v>0</v>
      </c>
      <c r="F1025" s="58">
        <v>0</v>
      </c>
      <c r="G1025" s="59">
        <f t="shared" si="32"/>
        <v>55212.857000000004</v>
      </c>
      <c r="H1025" s="59">
        <f t="shared" si="31"/>
        <v>0</v>
      </c>
      <c r="I1025" s="60"/>
    </row>
    <row r="1026" spans="1:9" x14ac:dyDescent="0.2">
      <c r="A1026" s="57">
        <v>152</v>
      </c>
      <c r="B1026" s="58">
        <f>Bil!C61</f>
        <v>50</v>
      </c>
      <c r="C1026" s="58">
        <f>Bil!D61</f>
        <v>374881</v>
      </c>
      <c r="D1026" s="58">
        <f>Bil!E61</f>
        <v>375956</v>
      </c>
      <c r="E1026" s="58">
        <v>0</v>
      </c>
      <c r="F1026" s="58">
        <v>0</v>
      </c>
      <c r="G1026" s="59">
        <f t="shared" si="32"/>
        <v>56339.649999999994</v>
      </c>
      <c r="H1026" s="59">
        <f t="shared" ref="H1026:H1089" si="33">ABS(C1026-ROUND(C1026,0))+ABS(D1026-ROUND(D1026,0))</f>
        <v>0</v>
      </c>
      <c r="I1026" s="60"/>
    </row>
    <row r="1027" spans="1:9" x14ac:dyDescent="0.2">
      <c r="A1027" s="57">
        <v>152</v>
      </c>
      <c r="B1027" s="58">
        <f>Bil!C62</f>
        <v>51</v>
      </c>
      <c r="C1027" s="58">
        <f>Bil!D62</f>
        <v>9057620</v>
      </c>
      <c r="D1027" s="58">
        <f>Bil!E62</f>
        <v>9234688</v>
      </c>
      <c r="E1027" s="58">
        <v>0</v>
      </c>
      <c r="F1027" s="58">
        <v>0</v>
      </c>
      <c r="G1027" s="59">
        <f t="shared" si="32"/>
        <v>1403876.7960000001</v>
      </c>
      <c r="H1027" s="59">
        <f t="shared" si="33"/>
        <v>0</v>
      </c>
      <c r="I1027" s="60"/>
    </row>
    <row r="1028" spans="1:9" x14ac:dyDescent="0.2">
      <c r="A1028" s="57">
        <v>152</v>
      </c>
      <c r="B1028" s="58">
        <f>Bil!C63</f>
        <v>52</v>
      </c>
      <c r="C1028" s="58">
        <f>Bil!D63</f>
        <v>9057620</v>
      </c>
      <c r="D1028" s="58">
        <f>Bil!E63</f>
        <v>9234688</v>
      </c>
      <c r="E1028" s="58">
        <v>0</v>
      </c>
      <c r="F1028" s="58">
        <v>0</v>
      </c>
      <c r="G1028" s="59">
        <f t="shared" si="32"/>
        <v>1431403.7919999999</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3986476</v>
      </c>
      <c r="D1039" s="58">
        <f>Bil!E74</f>
        <v>3986246</v>
      </c>
      <c r="E1039" s="58">
        <v>0</v>
      </c>
      <c r="F1039" s="58">
        <v>0</v>
      </c>
      <c r="G1039" s="59">
        <f t="shared" si="32"/>
        <v>753414.98399999994</v>
      </c>
      <c r="H1039" s="59">
        <f t="shared" si="33"/>
        <v>0</v>
      </c>
      <c r="I1039" s="60"/>
    </row>
    <row r="1040" spans="1:9" x14ac:dyDescent="0.2">
      <c r="A1040" s="57">
        <v>152</v>
      </c>
      <c r="B1040" s="58">
        <f>Bil!C75</f>
        <v>64</v>
      </c>
      <c r="C1040" s="58">
        <f>Bil!D75</f>
        <v>1030293</v>
      </c>
      <c r="D1040" s="58">
        <f>Bil!E75</f>
        <v>734884</v>
      </c>
      <c r="E1040" s="58">
        <v>0</v>
      </c>
      <c r="F1040" s="58">
        <v>0</v>
      </c>
      <c r="G1040" s="59">
        <f t="shared" si="32"/>
        <v>160003.90400000001</v>
      </c>
      <c r="H1040" s="59">
        <f t="shared" si="33"/>
        <v>0</v>
      </c>
      <c r="I1040" s="60"/>
    </row>
    <row r="1041" spans="1:9" x14ac:dyDescent="0.2">
      <c r="A1041" s="57">
        <v>152</v>
      </c>
      <c r="B1041" s="58">
        <f>Bil!C76</f>
        <v>65</v>
      </c>
      <c r="C1041" s="58">
        <f>Bil!D76</f>
        <v>1027147</v>
      </c>
      <c r="D1041" s="58">
        <f>Bil!E76</f>
        <v>733961</v>
      </c>
      <c r="E1041" s="58">
        <v>0</v>
      </c>
      <c r="F1041" s="58">
        <v>0</v>
      </c>
      <c r="G1041" s="59">
        <f t="shared" ref="G1041:G1104" si="34">B1041/1000*C1041+B1041/500*D1041</f>
        <v>162179.48500000002</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1027147</v>
      </c>
      <c r="D1043" s="58">
        <f>Bil!E78</f>
        <v>733961</v>
      </c>
      <c r="E1043" s="58">
        <v>0</v>
      </c>
      <c r="F1043" s="58">
        <v>0</v>
      </c>
      <c r="G1043" s="59">
        <f t="shared" si="34"/>
        <v>167169.62300000002</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3146</v>
      </c>
      <c r="D1047" s="58">
        <f>Bil!E82</f>
        <v>923</v>
      </c>
      <c r="E1047" s="58">
        <v>0</v>
      </c>
      <c r="F1047" s="58">
        <v>0</v>
      </c>
      <c r="G1047" s="59">
        <f t="shared" si="34"/>
        <v>354.43200000000002</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389111</v>
      </c>
      <c r="D1049" s="58">
        <f>Bil!E84</f>
        <v>578833</v>
      </c>
      <c r="E1049" s="58">
        <v>0</v>
      </c>
      <c r="F1049" s="58">
        <v>0</v>
      </c>
      <c r="G1049" s="59">
        <f t="shared" si="34"/>
        <v>112914.72099999999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8878</v>
      </c>
      <c r="D1054" s="58">
        <f>Bil!E89</f>
        <v>26320</v>
      </c>
      <c r="E1054" s="58">
        <v>0</v>
      </c>
      <c r="F1054" s="58">
        <v>0</v>
      </c>
      <c r="G1054" s="59">
        <f t="shared" si="34"/>
        <v>4798.4040000000005</v>
      </c>
      <c r="H1054" s="59">
        <f t="shared" si="33"/>
        <v>0</v>
      </c>
      <c r="I1054" s="60"/>
    </row>
    <row r="1055" spans="1:9" x14ac:dyDescent="0.2">
      <c r="A1055" s="57">
        <v>152</v>
      </c>
      <c r="B1055" s="58">
        <f>Bil!C90</f>
        <v>79</v>
      </c>
      <c r="C1055" s="58">
        <f>Bil!D90</f>
        <v>7951</v>
      </c>
      <c r="D1055" s="58">
        <f>Bil!E90</f>
        <v>7950</v>
      </c>
      <c r="E1055" s="58">
        <v>0</v>
      </c>
      <c r="F1055" s="58">
        <v>0</v>
      </c>
      <c r="G1055" s="59">
        <f t="shared" si="34"/>
        <v>1884.2289999999998</v>
      </c>
      <c r="H1055" s="59">
        <f t="shared" si="33"/>
        <v>0</v>
      </c>
      <c r="I1055" s="60"/>
    </row>
    <row r="1056" spans="1:9" x14ac:dyDescent="0.2">
      <c r="A1056" s="57">
        <v>152</v>
      </c>
      <c r="B1056" s="58">
        <f>Bil!C91</f>
        <v>80</v>
      </c>
      <c r="C1056" s="58">
        <f>Bil!D91</f>
        <v>372282</v>
      </c>
      <c r="D1056" s="58">
        <f>Bil!E91</f>
        <v>544563</v>
      </c>
      <c r="E1056" s="58">
        <v>0</v>
      </c>
      <c r="F1056" s="58">
        <v>0</v>
      </c>
      <c r="G1056" s="59">
        <f t="shared" si="34"/>
        <v>116912.64</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702725</v>
      </c>
      <c r="D1116" s="58">
        <f>Bil!E151</f>
        <v>709995</v>
      </c>
      <c r="E1116" s="58">
        <v>0</v>
      </c>
      <c r="F1116" s="58">
        <v>0</v>
      </c>
      <c r="G1116" s="59">
        <f t="shared" si="36"/>
        <v>297180.10000000003</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141054</v>
      </c>
      <c r="D1128" s="58">
        <f>Bil!E163</f>
        <v>141054</v>
      </c>
      <c r="E1128" s="58">
        <v>0</v>
      </c>
      <c r="F1128" s="58">
        <v>0</v>
      </c>
      <c r="G1128" s="59">
        <f t="shared" si="36"/>
        <v>64320.623999999996</v>
      </c>
      <c r="H1128" s="59">
        <f t="shared" si="35"/>
        <v>0</v>
      </c>
      <c r="I1128" s="60"/>
    </row>
    <row r="1129" spans="1:9" x14ac:dyDescent="0.2">
      <c r="A1129" s="57">
        <v>152</v>
      </c>
      <c r="B1129" s="58">
        <f>Bil!C164</f>
        <v>153</v>
      </c>
      <c r="C1129" s="58">
        <f>Bil!D164</f>
        <v>304272</v>
      </c>
      <c r="D1129" s="58">
        <f>Bil!E164</f>
        <v>317355</v>
      </c>
      <c r="E1129" s="58">
        <v>0</v>
      </c>
      <c r="F1129" s="58">
        <v>0</v>
      </c>
      <c r="G1129" s="59">
        <f t="shared" si="36"/>
        <v>143664.24600000001</v>
      </c>
      <c r="H1129" s="59">
        <f t="shared" si="35"/>
        <v>0</v>
      </c>
      <c r="I1129" s="60"/>
    </row>
    <row r="1130" spans="1:9" x14ac:dyDescent="0.2">
      <c r="A1130" s="57">
        <v>152</v>
      </c>
      <c r="B1130" s="58">
        <f>Bil!C165</f>
        <v>154</v>
      </c>
      <c r="C1130" s="58">
        <f>Bil!D165</f>
        <v>0</v>
      </c>
      <c r="D1130" s="58">
        <f>Bil!E165</f>
        <v>21574</v>
      </c>
      <c r="E1130" s="58">
        <v>0</v>
      </c>
      <c r="F1130" s="58">
        <v>0</v>
      </c>
      <c r="G1130" s="59">
        <f t="shared" si="36"/>
        <v>6644.7919999999995</v>
      </c>
      <c r="H1130" s="59">
        <f t="shared" si="35"/>
        <v>0</v>
      </c>
      <c r="I1130" s="60"/>
    </row>
    <row r="1131" spans="1:9" x14ac:dyDescent="0.2">
      <c r="A1131" s="57">
        <v>152</v>
      </c>
      <c r="B1131" s="58">
        <f>Bil!C166</f>
        <v>155</v>
      </c>
      <c r="C1131" s="58">
        <f>Bil!D166</f>
        <v>257399</v>
      </c>
      <c r="D1131" s="58">
        <f>Bil!E166</f>
        <v>230012</v>
      </c>
      <c r="E1131" s="58">
        <v>0</v>
      </c>
      <c r="F1131" s="58">
        <v>0</v>
      </c>
      <c r="G1131" s="59">
        <f t="shared" si="36"/>
        <v>111200.565</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1864347</v>
      </c>
      <c r="D1134" s="58">
        <f>Bil!E169</f>
        <v>1962534</v>
      </c>
      <c r="E1134" s="58">
        <v>0</v>
      </c>
      <c r="F1134" s="58">
        <v>0</v>
      </c>
      <c r="G1134" s="59">
        <f t="shared" si="36"/>
        <v>914727.57000000007</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1864347</v>
      </c>
      <c r="D1136" s="58">
        <f>Bil!E171</f>
        <v>1962534</v>
      </c>
      <c r="E1136" s="58">
        <v>0</v>
      </c>
      <c r="F1136" s="58">
        <v>0</v>
      </c>
      <c r="G1136" s="59">
        <f t="shared" si="36"/>
        <v>926306.4</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43133730</v>
      </c>
      <c r="D1138" s="58">
        <f>Bil!E173</f>
        <v>42422271</v>
      </c>
      <c r="E1138" s="58">
        <v>0</v>
      </c>
      <c r="F1138" s="58">
        <v>0</v>
      </c>
      <c r="G1138" s="59">
        <f t="shared" si="36"/>
        <v>20732480.063999999</v>
      </c>
      <c r="H1138" s="59">
        <f t="shared" si="35"/>
        <v>0</v>
      </c>
      <c r="I1138" s="60"/>
    </row>
    <row r="1139" spans="1:9" x14ac:dyDescent="0.2">
      <c r="A1139" s="57">
        <v>152</v>
      </c>
      <c r="B1139" s="58">
        <f>Bil!C174</f>
        <v>163</v>
      </c>
      <c r="C1139" s="58">
        <f>Bil!D174</f>
        <v>2696380</v>
      </c>
      <c r="D1139" s="58">
        <f>Bil!E174</f>
        <v>2716153</v>
      </c>
      <c r="E1139" s="58">
        <v>0</v>
      </c>
      <c r="F1139" s="58">
        <v>0</v>
      </c>
      <c r="G1139" s="59">
        <f t="shared" si="36"/>
        <v>1324975.818</v>
      </c>
      <c r="H1139" s="59">
        <f t="shared" si="35"/>
        <v>0</v>
      </c>
      <c r="I1139" s="60"/>
    </row>
    <row r="1140" spans="1:9" x14ac:dyDescent="0.2">
      <c r="A1140" s="57">
        <v>152</v>
      </c>
      <c r="B1140" s="58">
        <f>Bil!C175</f>
        <v>164</v>
      </c>
      <c r="C1140" s="58">
        <f>Bil!D175</f>
        <v>2673617</v>
      </c>
      <c r="D1140" s="58">
        <f>Bil!E175</f>
        <v>2636369</v>
      </c>
      <c r="E1140" s="58">
        <v>0</v>
      </c>
      <c r="F1140" s="58">
        <v>0</v>
      </c>
      <c r="G1140" s="59">
        <f t="shared" si="36"/>
        <v>1303202.22</v>
      </c>
      <c r="H1140" s="59">
        <f t="shared" si="35"/>
        <v>0</v>
      </c>
      <c r="I1140" s="60"/>
    </row>
    <row r="1141" spans="1:9" x14ac:dyDescent="0.2">
      <c r="A1141" s="57">
        <v>152</v>
      </c>
      <c r="B1141" s="58">
        <f>Bil!C176</f>
        <v>165</v>
      </c>
      <c r="C1141" s="58">
        <f>Bil!D176</f>
        <v>0</v>
      </c>
      <c r="D1141" s="58">
        <f>Bil!E176</f>
        <v>0</v>
      </c>
      <c r="E1141" s="58">
        <v>0</v>
      </c>
      <c r="F1141" s="58">
        <v>0</v>
      </c>
      <c r="G1141" s="59">
        <f t="shared" si="36"/>
        <v>0</v>
      </c>
      <c r="H1141" s="59">
        <f t="shared" si="35"/>
        <v>0</v>
      </c>
      <c r="I1141" s="60"/>
    </row>
    <row r="1142" spans="1:9" x14ac:dyDescent="0.2">
      <c r="A1142" s="57">
        <v>152</v>
      </c>
      <c r="B1142" s="58">
        <f>Bil!C177</f>
        <v>166</v>
      </c>
      <c r="C1142" s="58">
        <f>Bil!D177</f>
        <v>741601</v>
      </c>
      <c r="D1142" s="58">
        <f>Bil!E177</f>
        <v>555463</v>
      </c>
      <c r="E1142" s="58">
        <v>0</v>
      </c>
      <c r="F1142" s="58">
        <v>0</v>
      </c>
      <c r="G1142" s="59">
        <f t="shared" si="36"/>
        <v>307519.48200000002</v>
      </c>
      <c r="H1142" s="59">
        <f t="shared" si="35"/>
        <v>0</v>
      </c>
      <c r="I1142" s="60"/>
    </row>
    <row r="1143" spans="1:9" x14ac:dyDescent="0.2">
      <c r="A1143" s="57">
        <v>152</v>
      </c>
      <c r="B1143" s="58">
        <f>Bil!C178</f>
        <v>167</v>
      </c>
      <c r="C1143" s="58">
        <f>Bil!D178</f>
        <v>3806</v>
      </c>
      <c r="D1143" s="58">
        <f>Bil!E178</f>
        <v>292</v>
      </c>
      <c r="E1143" s="58">
        <v>0</v>
      </c>
      <c r="F1143" s="58">
        <v>0</v>
      </c>
      <c r="G1143" s="59">
        <f t="shared" si="36"/>
        <v>733.13000000000011</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3806</v>
      </c>
      <c r="D1146" s="58">
        <f>Bil!E181</f>
        <v>292</v>
      </c>
      <c r="E1146" s="58">
        <v>0</v>
      </c>
      <c r="F1146" s="58">
        <v>0</v>
      </c>
      <c r="G1146" s="59">
        <f t="shared" si="36"/>
        <v>746.30000000000007</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1928210</v>
      </c>
      <c r="D1150" s="58">
        <f>Bil!E185</f>
        <v>2080614</v>
      </c>
      <c r="E1150" s="58">
        <v>0</v>
      </c>
      <c r="F1150" s="58">
        <v>0</v>
      </c>
      <c r="G1150" s="59">
        <f t="shared" si="36"/>
        <v>1059562.2119999998</v>
      </c>
      <c r="H1150" s="59">
        <f t="shared" si="35"/>
        <v>0</v>
      </c>
      <c r="I1150" s="60"/>
    </row>
    <row r="1151" spans="1:9" x14ac:dyDescent="0.2">
      <c r="A1151" s="57">
        <v>152</v>
      </c>
      <c r="B1151" s="58">
        <f>Bil!C186</f>
        <v>175</v>
      </c>
      <c r="C1151" s="58">
        <f>Bil!D186</f>
        <v>22763</v>
      </c>
      <c r="D1151" s="58">
        <f>Bil!E186</f>
        <v>79784</v>
      </c>
      <c r="E1151" s="58">
        <v>0</v>
      </c>
      <c r="F1151" s="58">
        <v>0</v>
      </c>
      <c r="G1151" s="59">
        <f t="shared" si="36"/>
        <v>31907.924999999996</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40437350</v>
      </c>
      <c r="D1199" s="58">
        <f>Bil!E234</f>
        <v>39706118</v>
      </c>
      <c r="E1199" s="58">
        <v>0</v>
      </c>
      <c r="F1199" s="58">
        <v>0</v>
      </c>
      <c r="G1199" s="59">
        <f t="shared" si="38"/>
        <v>26726457.677999999</v>
      </c>
      <c r="H1199" s="59">
        <f t="shared" si="37"/>
        <v>0</v>
      </c>
      <c r="I1199" s="60"/>
    </row>
    <row r="1200" spans="1:9" x14ac:dyDescent="0.2">
      <c r="A1200" s="57">
        <v>152</v>
      </c>
      <c r="B1200" s="58">
        <f>Bil!C235</f>
        <v>224</v>
      </c>
      <c r="C1200" s="58">
        <f>Bil!D235</f>
        <v>39639959</v>
      </c>
      <c r="D1200" s="58">
        <f>Bil!E235</f>
        <v>38928732</v>
      </c>
      <c r="E1200" s="58">
        <v>0</v>
      </c>
      <c r="F1200" s="58">
        <v>0</v>
      </c>
      <c r="G1200" s="59">
        <f t="shared" si="38"/>
        <v>26319422.752</v>
      </c>
      <c r="H1200" s="59">
        <f t="shared" si="37"/>
        <v>0</v>
      </c>
      <c r="I1200" s="60"/>
    </row>
    <row r="1201" spans="1:9" x14ac:dyDescent="0.2">
      <c r="A1201" s="57">
        <v>152</v>
      </c>
      <c r="B1201" s="58">
        <f>Bil!C236</f>
        <v>225</v>
      </c>
      <c r="C1201" s="58">
        <f>Bil!D236</f>
        <v>39639959</v>
      </c>
      <c r="D1201" s="58">
        <f>Bil!E236</f>
        <v>38928732</v>
      </c>
      <c r="E1201" s="58">
        <v>0</v>
      </c>
      <c r="F1201" s="58">
        <v>0</v>
      </c>
      <c r="G1201" s="59">
        <f t="shared" si="38"/>
        <v>26436920.175000004</v>
      </c>
      <c r="H1201" s="59">
        <f t="shared" si="37"/>
        <v>0</v>
      </c>
      <c r="I1201" s="60"/>
    </row>
    <row r="1202" spans="1:9" x14ac:dyDescent="0.2">
      <c r="A1202" s="57">
        <v>152</v>
      </c>
      <c r="B1202" s="58">
        <f>Bil!C237</f>
        <v>226</v>
      </c>
      <c r="C1202" s="58">
        <f>Bil!D237</f>
        <v>32878897</v>
      </c>
      <c r="D1202" s="58">
        <f>Bil!E237</f>
        <v>32167250</v>
      </c>
      <c r="E1202" s="58">
        <v>0</v>
      </c>
      <c r="F1202" s="58">
        <v>0</v>
      </c>
      <c r="G1202" s="59">
        <f t="shared" si="38"/>
        <v>21970227.721999999</v>
      </c>
      <c r="H1202" s="59">
        <f t="shared" si="37"/>
        <v>0</v>
      </c>
      <c r="I1202" s="60"/>
    </row>
    <row r="1203" spans="1:9" x14ac:dyDescent="0.2">
      <c r="A1203" s="57">
        <v>152</v>
      </c>
      <c r="B1203" s="58">
        <f>Bil!C238</f>
        <v>227</v>
      </c>
      <c r="C1203" s="58">
        <f>Bil!D238</f>
        <v>6761062</v>
      </c>
      <c r="D1203" s="58">
        <f>Bil!E238</f>
        <v>6761482</v>
      </c>
      <c r="E1203" s="58">
        <v>0</v>
      </c>
      <c r="F1203" s="58">
        <v>0</v>
      </c>
      <c r="G1203" s="59">
        <f t="shared" si="38"/>
        <v>4604473.9020000007</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0</v>
      </c>
      <c r="D1208" s="58">
        <f>Bil!E243</f>
        <v>0</v>
      </c>
      <c r="E1208" s="58">
        <v>0</v>
      </c>
      <c r="F1208" s="58">
        <v>0</v>
      </c>
      <c r="G1208" s="59">
        <f t="shared" si="38"/>
        <v>0</v>
      </c>
      <c r="H1208" s="59">
        <f t="shared" si="37"/>
        <v>0</v>
      </c>
      <c r="I1208" s="60"/>
    </row>
    <row r="1209" spans="1:9" x14ac:dyDescent="0.2">
      <c r="A1209" s="57">
        <v>152</v>
      </c>
      <c r="B1209" s="58">
        <f>Bil!C244</f>
        <v>233</v>
      </c>
      <c r="C1209" s="58">
        <f>Bil!D244</f>
        <v>0</v>
      </c>
      <c r="D1209" s="58">
        <f>Bil!E244</f>
        <v>0</v>
      </c>
      <c r="E1209" s="58">
        <v>0</v>
      </c>
      <c r="F1209" s="58">
        <v>0</v>
      </c>
      <c r="G1209" s="59">
        <f t="shared" si="38"/>
        <v>0</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310145</v>
      </c>
      <c r="D1212" s="58">
        <f>Bil!E247</f>
        <v>507009</v>
      </c>
      <c r="E1212" s="58">
        <v>0</v>
      </c>
      <c r="F1212" s="58">
        <v>0</v>
      </c>
      <c r="G1212" s="59">
        <f t="shared" si="38"/>
        <v>312502.46799999999</v>
      </c>
      <c r="H1212" s="59">
        <f t="shared" si="37"/>
        <v>0</v>
      </c>
      <c r="I1212" s="60"/>
    </row>
    <row r="1213" spans="1:9" x14ac:dyDescent="0.2">
      <c r="A1213" s="57">
        <v>152</v>
      </c>
      <c r="B1213" s="58">
        <f>Bil!C248</f>
        <v>237</v>
      </c>
      <c r="C1213" s="58">
        <f>Bil!D248</f>
        <v>310145</v>
      </c>
      <c r="D1213" s="58">
        <f>Bil!E248</f>
        <v>507009</v>
      </c>
      <c r="E1213" s="58">
        <v>0</v>
      </c>
      <c r="F1213" s="58">
        <v>0</v>
      </c>
      <c r="G1213" s="59">
        <f t="shared" si="38"/>
        <v>313826.63099999994</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1107536</v>
      </c>
      <c r="D1216" s="58">
        <f>Bil!E251</f>
        <v>1284395</v>
      </c>
      <c r="E1216" s="58">
        <v>0</v>
      </c>
      <c r="F1216" s="58">
        <v>0</v>
      </c>
      <c r="G1216" s="59">
        <f t="shared" si="38"/>
        <v>882318.24</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1028831</v>
      </c>
      <c r="E1220" s="58">
        <v>0</v>
      </c>
      <c r="F1220" s="58">
        <v>0</v>
      </c>
      <c r="G1220" s="59">
        <f t="shared" si="38"/>
        <v>502069.52799999999</v>
      </c>
      <c r="H1220" s="59">
        <f t="shared" si="39"/>
        <v>0</v>
      </c>
      <c r="I1220" s="60"/>
    </row>
    <row r="1221" spans="1:9" x14ac:dyDescent="0.2">
      <c r="A1221" s="57">
        <v>152</v>
      </c>
      <c r="B1221" s="58">
        <f>Bil!C256</f>
        <v>245</v>
      </c>
      <c r="C1221" s="58">
        <f>Bil!D256</f>
        <v>0</v>
      </c>
      <c r="D1221" s="58">
        <f>Bil!E256</f>
        <v>1028831</v>
      </c>
      <c r="E1221" s="58">
        <v>0</v>
      </c>
      <c r="F1221" s="58">
        <v>0</v>
      </c>
      <c r="G1221" s="59">
        <f t="shared" si="38"/>
        <v>504127.19</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358273</v>
      </c>
      <c r="D1224" s="58">
        <f>Bil!E260</f>
        <v>431054</v>
      </c>
      <c r="E1224" s="58">
        <v>0</v>
      </c>
      <c r="F1224" s="58">
        <v>0</v>
      </c>
      <c r="G1224" s="59">
        <f t="shared" si="38"/>
        <v>302654.48800000001</v>
      </c>
      <c r="H1224" s="59">
        <f t="shared" si="39"/>
        <v>0</v>
      </c>
      <c r="I1224" s="60"/>
    </row>
    <row r="1225" spans="1:9" x14ac:dyDescent="0.2">
      <c r="A1225" s="57">
        <v>152</v>
      </c>
      <c r="B1225" s="58">
        <f>Bil!C261</f>
        <v>249</v>
      </c>
      <c r="C1225" s="58">
        <f>Bil!D261</f>
        <v>344452</v>
      </c>
      <c r="D1225" s="58">
        <f>Bil!E261</f>
        <v>278941</v>
      </c>
      <c r="E1225" s="58">
        <v>0</v>
      </c>
      <c r="F1225" s="58">
        <v>0</v>
      </c>
      <c r="G1225" s="59">
        <f t="shared" si="38"/>
        <v>224681.16599999997</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1932016</v>
      </c>
      <c r="D1251" s="58">
        <f>Bil!E287</f>
        <v>2636369</v>
      </c>
      <c r="E1251" s="58">
        <v>0</v>
      </c>
      <c r="F1251" s="58">
        <v>0</v>
      </c>
      <c r="G1251" s="59">
        <f t="shared" si="40"/>
        <v>1981307.35</v>
      </c>
      <c r="H1251" s="59">
        <f t="shared" si="39"/>
        <v>0</v>
      </c>
      <c r="I1251" s="60"/>
    </row>
    <row r="1252" spans="1:9" x14ac:dyDescent="0.2">
      <c r="A1252" s="57">
        <v>152</v>
      </c>
      <c r="B1252" s="58">
        <f>Bil!C288</f>
        <v>276</v>
      </c>
      <c r="C1252" s="58">
        <f>Bil!D288</f>
        <v>741601</v>
      </c>
      <c r="D1252" s="58">
        <f>Bil!E288</f>
        <v>0</v>
      </c>
      <c r="E1252" s="58">
        <v>0</v>
      </c>
      <c r="F1252" s="58">
        <v>0</v>
      </c>
      <c r="G1252" s="59">
        <f t="shared" si="40"/>
        <v>204681.87600000002</v>
      </c>
      <c r="H1252" s="59">
        <f t="shared" si="39"/>
        <v>0</v>
      </c>
      <c r="I1252" s="60"/>
    </row>
    <row r="1253" spans="1:9" x14ac:dyDescent="0.2">
      <c r="A1253" s="57">
        <v>152</v>
      </c>
      <c r="B1253" s="58">
        <f>Bil!C289</f>
        <v>277</v>
      </c>
      <c r="C1253" s="58">
        <f>Bil!D289</f>
        <v>0</v>
      </c>
      <c r="D1253" s="58">
        <f>Bil!E289</f>
        <v>79784</v>
      </c>
      <c r="E1253" s="58">
        <v>0</v>
      </c>
      <c r="F1253" s="58">
        <v>0</v>
      </c>
      <c r="G1253" s="59">
        <f t="shared" si="40"/>
        <v>44200.336000000003</v>
      </c>
      <c r="H1253" s="59">
        <f t="shared" si="39"/>
        <v>0</v>
      </c>
      <c r="I1253" s="60"/>
    </row>
    <row r="1254" spans="1:9" x14ac:dyDescent="0.2">
      <c r="A1254" s="57">
        <v>152</v>
      </c>
      <c r="B1254" s="58">
        <f>Bil!C290</f>
        <v>278</v>
      </c>
      <c r="C1254" s="58">
        <f>Bil!D290</f>
        <v>22763</v>
      </c>
      <c r="D1254" s="58">
        <f>Bil!E290</f>
        <v>0</v>
      </c>
      <c r="E1254" s="58">
        <v>0</v>
      </c>
      <c r="F1254" s="58">
        <v>0</v>
      </c>
      <c r="G1254" s="59">
        <f t="shared" si="40"/>
        <v>6328.1140000000005</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27971073</v>
      </c>
      <c r="D1396" s="58">
        <f>RasF!E121</f>
        <v>30208297</v>
      </c>
      <c r="E1396" s="58">
        <v>0</v>
      </c>
      <c r="F1396" s="58">
        <v>0</v>
      </c>
      <c r="G1396" s="59">
        <f t="shared" si="44"/>
        <v>9722643.3699999992</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27659073</v>
      </c>
      <c r="D1404" s="58">
        <f>RasF!E129</f>
        <v>29825897</v>
      </c>
      <c r="E1404" s="58">
        <v>0</v>
      </c>
      <c r="F1404" s="58">
        <v>0</v>
      </c>
      <c r="G1404" s="59">
        <f t="shared" si="44"/>
        <v>10302682.306</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27659073</v>
      </c>
      <c r="D1406" s="58">
        <f>RasF!E131</f>
        <v>29825897</v>
      </c>
      <c r="E1406" s="58">
        <v>0</v>
      </c>
      <c r="F1406" s="58">
        <v>0</v>
      </c>
      <c r="G1406" s="59">
        <f t="shared" si="44"/>
        <v>10477304.039999999</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312000</v>
      </c>
      <c r="D1409" s="58">
        <f>RasF!E134</f>
        <v>382400</v>
      </c>
      <c r="E1409" s="58">
        <v>0</v>
      </c>
      <c r="F1409" s="58">
        <v>0</v>
      </c>
      <c r="G1409" s="59">
        <f t="shared" si="44"/>
        <v>132446.39999999999</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27971073</v>
      </c>
      <c r="D1423" s="67">
        <f>RasF!E148</f>
        <v>30208297</v>
      </c>
      <c r="E1423" s="67">
        <v>0</v>
      </c>
      <c r="F1423" s="67">
        <v>0</v>
      </c>
      <c r="G1423" s="68">
        <f t="shared" si="44"/>
        <v>12109110.379000001</v>
      </c>
      <c r="H1423" s="68">
        <f t="shared" si="45"/>
        <v>0</v>
      </c>
      <c r="I1423" s="69"/>
    </row>
    <row r="1424" spans="1:9" x14ac:dyDescent="0.2">
      <c r="A1424" s="62">
        <v>156</v>
      </c>
      <c r="B1424" s="63">
        <f>PVRIO!C12</f>
        <v>1</v>
      </c>
      <c r="C1424" s="70">
        <f>PVRIO!D12</f>
        <v>4965</v>
      </c>
      <c r="D1424" s="70">
        <f>PVRIO!E12</f>
        <v>0</v>
      </c>
      <c r="E1424" s="70">
        <v>0</v>
      </c>
      <c r="F1424" s="70">
        <v>0</v>
      </c>
      <c r="G1424" s="64">
        <f t="shared" si="44"/>
        <v>4.9649999999999999</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4965</v>
      </c>
      <c r="D1441" s="61">
        <f>PVRIO!E29</f>
        <v>0</v>
      </c>
      <c r="E1441" s="61">
        <v>0</v>
      </c>
      <c r="F1441" s="61">
        <v>0</v>
      </c>
      <c r="G1441" s="59">
        <f t="shared" si="46"/>
        <v>89.36999999999999</v>
      </c>
      <c r="H1441" s="59">
        <f t="shared" si="45"/>
        <v>0</v>
      </c>
      <c r="I1441" s="60">
        <v>0</v>
      </c>
    </row>
    <row r="1442" spans="1:9" x14ac:dyDescent="0.2">
      <c r="A1442" s="57">
        <v>156</v>
      </c>
      <c r="B1442" s="58">
        <f>PVRIO!C30</f>
        <v>19</v>
      </c>
      <c r="C1442" s="61">
        <f>PVRIO!D30</f>
        <v>4965</v>
      </c>
      <c r="D1442" s="61">
        <f>PVRIO!E30</f>
        <v>0</v>
      </c>
      <c r="E1442" s="61">
        <v>0</v>
      </c>
      <c r="F1442" s="61">
        <v>0</v>
      </c>
      <c r="G1442" s="59">
        <f t="shared" si="46"/>
        <v>94.334999999999994</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4965</v>
      </c>
      <c r="D1448" s="61">
        <f>PVRIO!E36</f>
        <v>0</v>
      </c>
      <c r="E1448" s="61">
        <v>0</v>
      </c>
      <c r="F1448" s="61">
        <v>0</v>
      </c>
      <c r="G1448" s="59">
        <f t="shared" si="46"/>
        <v>124.125</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2696380</v>
      </c>
      <c r="D1468" s="70"/>
      <c r="E1468" s="70">
        <v>0</v>
      </c>
      <c r="F1468" s="70">
        <v>0</v>
      </c>
      <c r="G1468" s="64">
        <f t="shared" ref="G1468:G1499" si="51">B1468/1000*C1468</f>
        <v>2696.38</v>
      </c>
      <c r="H1468" s="64">
        <f t="shared" ref="H1468:H1499" si="52">ABS(C1468-ROUND(C1468,0))</f>
        <v>0</v>
      </c>
      <c r="I1468" s="65"/>
    </row>
    <row r="1469" spans="1:9" x14ac:dyDescent="0.2">
      <c r="A1469" s="73">
        <v>159</v>
      </c>
      <c r="B1469" s="61">
        <f>Obv!C13</f>
        <v>2</v>
      </c>
      <c r="C1469" s="61">
        <f>Obv!D13</f>
        <v>38496175</v>
      </c>
      <c r="D1469" s="61">
        <v>0</v>
      </c>
      <c r="E1469" s="61">
        <v>0</v>
      </c>
      <c r="F1469" s="61">
        <v>0</v>
      </c>
      <c r="G1469" s="59">
        <f t="shared" si="51"/>
        <v>76992.350000000006</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37882570</v>
      </c>
      <c r="D1471" s="61">
        <v>0</v>
      </c>
      <c r="E1471" s="61">
        <v>0</v>
      </c>
      <c r="F1471" s="61">
        <v>0</v>
      </c>
      <c r="G1471" s="59">
        <f t="shared" si="51"/>
        <v>151530.28</v>
      </c>
      <c r="H1471" s="59">
        <f t="shared" si="52"/>
        <v>0</v>
      </c>
      <c r="I1471" s="60"/>
    </row>
    <row r="1472" spans="1:9" x14ac:dyDescent="0.2">
      <c r="A1472" s="73">
        <v>159</v>
      </c>
      <c r="B1472" s="61">
        <f>Obv!C16</f>
        <v>5</v>
      </c>
      <c r="C1472" s="61">
        <f>Obv!D16</f>
        <v>23854855</v>
      </c>
      <c r="D1472" s="61">
        <v>0</v>
      </c>
      <c r="E1472" s="61">
        <v>0</v>
      </c>
      <c r="F1472" s="61">
        <v>0</v>
      </c>
      <c r="G1472" s="59">
        <f t="shared" si="51"/>
        <v>119274.27500000001</v>
      </c>
      <c r="H1472" s="59">
        <f t="shared" si="52"/>
        <v>0</v>
      </c>
      <c r="I1472" s="60"/>
    </row>
    <row r="1473" spans="1:9" x14ac:dyDescent="0.2">
      <c r="A1473" s="73">
        <v>159</v>
      </c>
      <c r="B1473" s="61">
        <f>Obv!C17</f>
        <v>6</v>
      </c>
      <c r="C1473" s="61">
        <f>Obv!D17</f>
        <v>5892697</v>
      </c>
      <c r="D1473" s="61">
        <v>0</v>
      </c>
      <c r="E1473" s="61">
        <v>0</v>
      </c>
      <c r="F1473" s="61">
        <v>0</v>
      </c>
      <c r="G1473" s="59">
        <f t="shared" si="51"/>
        <v>35356.182000000001</v>
      </c>
      <c r="H1473" s="59">
        <f t="shared" si="52"/>
        <v>0</v>
      </c>
      <c r="I1473" s="60"/>
    </row>
    <row r="1474" spans="1:9" x14ac:dyDescent="0.2">
      <c r="A1474" s="73">
        <v>159</v>
      </c>
      <c r="B1474" s="61">
        <f>Obv!C18</f>
        <v>7</v>
      </c>
      <c r="C1474" s="61">
        <f>Obv!D18</f>
        <v>22149</v>
      </c>
      <c r="D1474" s="61">
        <v>0</v>
      </c>
      <c r="E1474" s="61">
        <v>0</v>
      </c>
      <c r="F1474" s="61">
        <v>0</v>
      </c>
      <c r="G1474" s="59">
        <f t="shared" si="51"/>
        <v>155.04300000000001</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4873</v>
      </c>
      <c r="D1477" s="61">
        <v>0</v>
      </c>
      <c r="E1477" s="61">
        <v>0</v>
      </c>
      <c r="F1477" s="61">
        <v>0</v>
      </c>
      <c r="G1477" s="59">
        <f t="shared" si="51"/>
        <v>48.730000000000004</v>
      </c>
      <c r="H1477" s="59">
        <f t="shared" si="52"/>
        <v>0</v>
      </c>
      <c r="I1477" s="60"/>
    </row>
    <row r="1478" spans="1:9" x14ac:dyDescent="0.2">
      <c r="A1478" s="73">
        <v>159</v>
      </c>
      <c r="B1478" s="61">
        <f>Obv!C22</f>
        <v>11</v>
      </c>
      <c r="C1478" s="61">
        <f>Obv!D22</f>
        <v>8107996</v>
      </c>
      <c r="D1478" s="61">
        <v>0</v>
      </c>
      <c r="E1478" s="61">
        <v>0</v>
      </c>
      <c r="F1478" s="61">
        <v>0</v>
      </c>
      <c r="G1478" s="59">
        <f t="shared" si="51"/>
        <v>89187.955999999991</v>
      </c>
      <c r="H1478" s="59">
        <f t="shared" si="52"/>
        <v>0</v>
      </c>
      <c r="I1478" s="60"/>
    </row>
    <row r="1479" spans="1:9" x14ac:dyDescent="0.2">
      <c r="A1479" s="73">
        <v>159</v>
      </c>
      <c r="B1479" s="61">
        <f>Obv!C23</f>
        <v>12</v>
      </c>
      <c r="C1479" s="61">
        <f>Obv!D23</f>
        <v>613605</v>
      </c>
      <c r="D1479" s="61">
        <v>0</v>
      </c>
      <c r="E1479" s="61">
        <v>0</v>
      </c>
      <c r="F1479" s="61">
        <v>0</v>
      </c>
      <c r="G1479" s="59">
        <f t="shared" si="51"/>
        <v>7363.26</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38476402</v>
      </c>
      <c r="D1486" s="61">
        <v>0</v>
      </c>
      <c r="E1486" s="61">
        <v>0</v>
      </c>
      <c r="F1486" s="61">
        <v>0</v>
      </c>
      <c r="G1486" s="59">
        <f t="shared" si="51"/>
        <v>731051.63800000004</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37919818</v>
      </c>
      <c r="D1488" s="61">
        <v>0</v>
      </c>
      <c r="E1488" s="61">
        <v>0</v>
      </c>
      <c r="F1488" s="61">
        <v>0</v>
      </c>
      <c r="G1488" s="59">
        <f t="shared" si="51"/>
        <v>796316.17800000007</v>
      </c>
      <c r="H1488" s="59">
        <f t="shared" si="52"/>
        <v>0</v>
      </c>
      <c r="I1488" s="60"/>
    </row>
    <row r="1489" spans="1:9" x14ac:dyDescent="0.2">
      <c r="A1489" s="73">
        <v>159</v>
      </c>
      <c r="B1489" s="61">
        <f>Obv!C33</f>
        <v>22</v>
      </c>
      <c r="C1489" s="61">
        <f>Obv!D33</f>
        <v>23854855</v>
      </c>
      <c r="D1489" s="61">
        <v>0</v>
      </c>
      <c r="E1489" s="61">
        <v>0</v>
      </c>
      <c r="F1489" s="61">
        <v>0</v>
      </c>
      <c r="G1489" s="59">
        <f t="shared" si="51"/>
        <v>524806.80999999994</v>
      </c>
      <c r="H1489" s="59">
        <f t="shared" si="52"/>
        <v>0</v>
      </c>
      <c r="I1489" s="60"/>
    </row>
    <row r="1490" spans="1:9" x14ac:dyDescent="0.2">
      <c r="A1490" s="73">
        <v>159</v>
      </c>
      <c r="B1490" s="61">
        <f>Obv!C34</f>
        <v>23</v>
      </c>
      <c r="C1490" s="61">
        <f>Obv!D34</f>
        <v>6078835</v>
      </c>
      <c r="D1490" s="61">
        <v>0</v>
      </c>
      <c r="E1490" s="61">
        <v>0</v>
      </c>
      <c r="F1490" s="61">
        <v>0</v>
      </c>
      <c r="G1490" s="59">
        <f t="shared" si="51"/>
        <v>139813.20499999999</v>
      </c>
      <c r="H1490" s="59">
        <f t="shared" si="52"/>
        <v>0</v>
      </c>
      <c r="I1490" s="60"/>
    </row>
    <row r="1491" spans="1:9" x14ac:dyDescent="0.2">
      <c r="A1491" s="73">
        <v>159</v>
      </c>
      <c r="B1491" s="61">
        <f>Obv!C35</f>
        <v>24</v>
      </c>
      <c r="C1491" s="61">
        <f>Obv!D35</f>
        <v>25663</v>
      </c>
      <c r="D1491" s="61">
        <v>0</v>
      </c>
      <c r="E1491" s="61">
        <v>0</v>
      </c>
      <c r="F1491" s="61">
        <v>0</v>
      </c>
      <c r="G1491" s="59">
        <f t="shared" si="51"/>
        <v>615.91200000000003</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4873</v>
      </c>
      <c r="D1494" s="61">
        <v>0</v>
      </c>
      <c r="E1494" s="61">
        <v>0</v>
      </c>
      <c r="F1494" s="61">
        <v>0</v>
      </c>
      <c r="G1494" s="59">
        <f t="shared" si="51"/>
        <v>131.571</v>
      </c>
      <c r="H1494" s="59">
        <f t="shared" si="52"/>
        <v>0</v>
      </c>
      <c r="I1494" s="60"/>
    </row>
    <row r="1495" spans="1:9" x14ac:dyDescent="0.2">
      <c r="A1495" s="73">
        <v>159</v>
      </c>
      <c r="B1495" s="61">
        <f>Obv!C39</f>
        <v>28</v>
      </c>
      <c r="C1495" s="61">
        <f>Obv!D39</f>
        <v>7955592</v>
      </c>
      <c r="D1495" s="61">
        <v>0</v>
      </c>
      <c r="E1495" s="61">
        <v>0</v>
      </c>
      <c r="F1495" s="61">
        <v>0</v>
      </c>
      <c r="G1495" s="59">
        <f t="shared" si="51"/>
        <v>222756.576</v>
      </c>
      <c r="H1495" s="59">
        <f t="shared" si="52"/>
        <v>0</v>
      </c>
      <c r="I1495" s="60"/>
    </row>
    <row r="1496" spans="1:9" x14ac:dyDescent="0.2">
      <c r="A1496" s="73">
        <v>159</v>
      </c>
      <c r="B1496" s="61">
        <f>Obv!C40</f>
        <v>29</v>
      </c>
      <c r="C1496" s="61">
        <f>Obv!D40</f>
        <v>556584</v>
      </c>
      <c r="D1496" s="61">
        <v>0</v>
      </c>
      <c r="E1496" s="61">
        <v>0</v>
      </c>
      <c r="F1496" s="61">
        <v>0</v>
      </c>
      <c r="G1496" s="59">
        <f t="shared" si="51"/>
        <v>16140.936000000002</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2716153</v>
      </c>
      <c r="D1503" s="61">
        <v>0</v>
      </c>
      <c r="E1503" s="61">
        <v>0</v>
      </c>
      <c r="F1503" s="61">
        <v>0</v>
      </c>
      <c r="G1503" s="59">
        <f t="shared" si="53"/>
        <v>97781.507999999987</v>
      </c>
      <c r="H1503" s="59">
        <f t="shared" si="54"/>
        <v>0</v>
      </c>
      <c r="I1503" s="60"/>
    </row>
    <row r="1504" spans="1:9" x14ac:dyDescent="0.2">
      <c r="A1504" s="73">
        <v>159</v>
      </c>
      <c r="B1504" s="61">
        <f>Obv!C48</f>
        <v>37</v>
      </c>
      <c r="C1504" s="61">
        <f>Obv!D48</f>
        <v>2716153</v>
      </c>
      <c r="D1504" s="61">
        <v>0</v>
      </c>
      <c r="E1504" s="61">
        <v>0</v>
      </c>
      <c r="F1504" s="61">
        <v>0</v>
      </c>
      <c r="G1504" s="59">
        <f t="shared" si="53"/>
        <v>100497.66099999999</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2636369</v>
      </c>
      <c r="D1510" s="61">
        <v>0</v>
      </c>
      <c r="E1510" s="61">
        <v>0</v>
      </c>
      <c r="F1510" s="61">
        <v>0</v>
      </c>
      <c r="G1510" s="59">
        <f t="shared" si="53"/>
        <v>113363.86699999998</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555463</v>
      </c>
      <c r="D1516" s="61">
        <v>0</v>
      </c>
      <c r="E1516" s="61">
        <v>0</v>
      </c>
      <c r="F1516" s="61">
        <v>0</v>
      </c>
      <c r="G1516" s="59">
        <f t="shared" si="53"/>
        <v>27217.687000000002</v>
      </c>
      <c r="H1516" s="59">
        <f t="shared" si="54"/>
        <v>0</v>
      </c>
      <c r="I1516" s="60"/>
    </row>
    <row r="1517" spans="1:9" x14ac:dyDescent="0.2">
      <c r="A1517" s="73">
        <v>159</v>
      </c>
      <c r="B1517" s="61">
        <f>Obv!C61</f>
        <v>50</v>
      </c>
      <c r="C1517" s="61">
        <f>Obv!D61</f>
        <v>555463</v>
      </c>
      <c r="D1517" s="61">
        <v>0</v>
      </c>
      <c r="E1517" s="61">
        <v>0</v>
      </c>
      <c r="F1517" s="61">
        <v>0</v>
      </c>
      <c r="G1517" s="59">
        <f t="shared" si="53"/>
        <v>27773.15</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292</v>
      </c>
      <c r="D1521" s="61">
        <v>0</v>
      </c>
      <c r="E1521" s="61">
        <v>0</v>
      </c>
      <c r="F1521" s="61">
        <v>0</v>
      </c>
      <c r="G1521" s="59">
        <f t="shared" si="53"/>
        <v>15.768000000000001</v>
      </c>
      <c r="H1521" s="59">
        <f t="shared" si="54"/>
        <v>0</v>
      </c>
      <c r="I1521" s="60"/>
    </row>
    <row r="1522" spans="1:9" x14ac:dyDescent="0.2">
      <c r="A1522" s="73">
        <v>159</v>
      </c>
      <c r="B1522" s="61">
        <f>Obv!C66</f>
        <v>55</v>
      </c>
      <c r="C1522" s="61">
        <f>Obv!D66</f>
        <v>292</v>
      </c>
      <c r="D1522" s="61">
        <v>0</v>
      </c>
      <c r="E1522" s="61">
        <v>0</v>
      </c>
      <c r="F1522" s="61">
        <v>0</v>
      </c>
      <c r="G1522" s="59">
        <f t="shared" si="53"/>
        <v>16.059999999999999</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2080614</v>
      </c>
      <c r="D1541" s="61">
        <v>0</v>
      </c>
      <c r="E1541" s="61">
        <v>0</v>
      </c>
      <c r="F1541" s="61">
        <v>0</v>
      </c>
      <c r="G1541" s="59">
        <f t="shared" si="55"/>
        <v>153965.43599999999</v>
      </c>
      <c r="H1541" s="59">
        <f t="shared" si="56"/>
        <v>0</v>
      </c>
      <c r="I1541" s="60"/>
    </row>
    <row r="1542" spans="1:9" x14ac:dyDescent="0.2">
      <c r="A1542" s="73">
        <v>159</v>
      </c>
      <c r="B1542" s="61">
        <f>Obv!C86</f>
        <v>75</v>
      </c>
      <c r="C1542" s="61">
        <f>Obv!D86</f>
        <v>2080614</v>
      </c>
      <c r="D1542" s="61">
        <v>0</v>
      </c>
      <c r="E1542" s="61">
        <v>0</v>
      </c>
      <c r="F1542" s="61">
        <v>0</v>
      </c>
      <c r="G1542" s="59">
        <f t="shared" si="55"/>
        <v>156046.04999999999</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79784</v>
      </c>
      <c r="D1546" s="61">
        <v>0</v>
      </c>
      <c r="E1546" s="61">
        <v>0</v>
      </c>
      <c r="F1546" s="61">
        <v>0</v>
      </c>
      <c r="G1546" s="59">
        <f t="shared" si="55"/>
        <v>6302.9359999999997</v>
      </c>
      <c r="H1546" s="59">
        <f t="shared" si="56"/>
        <v>0</v>
      </c>
      <c r="I1546" s="60"/>
    </row>
    <row r="1547" spans="1:9" x14ac:dyDescent="0.2">
      <c r="A1547" s="73">
        <v>159</v>
      </c>
      <c r="B1547" s="61">
        <f>Obv!C91</f>
        <v>80</v>
      </c>
      <c r="C1547" s="61">
        <f>Obv!D91</f>
        <v>79784</v>
      </c>
      <c r="D1547" s="61">
        <v>0</v>
      </c>
      <c r="E1547" s="61">
        <v>0</v>
      </c>
      <c r="F1547" s="61">
        <v>0</v>
      </c>
      <c r="G1547" s="59">
        <f t="shared" si="55"/>
        <v>6382.72</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0</v>
      </c>
      <c r="D1557" s="61">
        <v>0</v>
      </c>
      <c r="E1557" s="61">
        <v>0</v>
      </c>
      <c r="F1557" s="61">
        <v>0</v>
      </c>
      <c r="G1557" s="59">
        <f t="shared" si="55"/>
        <v>0</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0</v>
      </c>
      <c r="D1559" s="61">
        <v>0</v>
      </c>
      <c r="E1559" s="61">
        <v>0</v>
      </c>
      <c r="F1559" s="61">
        <v>0</v>
      </c>
      <c r="G1559" s="59">
        <f t="shared" si="55"/>
        <v>0</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H27" sqref="H27:I27"/>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21</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1982</v>
      </c>
      <c r="C6" s="12"/>
      <c r="D6" s="360" t="s">
        <v>3128</v>
      </c>
      <c r="E6" s="361"/>
      <c r="F6" s="15" t="s">
        <v>237</v>
      </c>
      <c r="G6" s="12"/>
      <c r="H6" s="12"/>
      <c r="I6" s="12"/>
      <c r="J6" s="368">
        <f>SUM(Skriveni!G2:G1561)</f>
        <v>529561192.03299981</v>
      </c>
      <c r="K6" s="368"/>
    </row>
    <row r="7" spans="1:11" ht="3" customHeight="1" x14ac:dyDescent="0.2">
      <c r="A7" s="12"/>
      <c r="B7" s="12"/>
      <c r="C7" s="12"/>
      <c r="D7" s="12"/>
      <c r="E7" s="12"/>
      <c r="F7" s="12"/>
      <c r="G7" s="12"/>
      <c r="H7" s="12"/>
      <c r="I7" s="12"/>
      <c r="J7" s="12"/>
      <c r="K7" s="12"/>
    </row>
    <row r="8" spans="1:11" ht="15" customHeight="1" x14ac:dyDescent="0.2">
      <c r="A8" s="22" t="s">
        <v>3125</v>
      </c>
      <c r="B8" s="27">
        <v>3207919</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10000</v>
      </c>
      <c r="C12" s="357" t="s">
        <v>4294</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4295</v>
      </c>
      <c r="C14" s="386"/>
      <c r="D14" s="386"/>
      <c r="E14" s="386"/>
      <c r="F14" s="386"/>
      <c r="G14" s="387"/>
      <c r="H14" s="12"/>
      <c r="I14" s="12"/>
      <c r="J14" s="22" t="s">
        <v>3764</v>
      </c>
      <c r="K14" s="45">
        <v>95847257607</v>
      </c>
    </row>
    <row r="15" spans="1:11" ht="3" customHeight="1" x14ac:dyDescent="0.2">
      <c r="A15" s="12"/>
      <c r="B15" s="12"/>
      <c r="C15" s="12"/>
      <c r="D15" s="12"/>
      <c r="E15" s="12"/>
      <c r="F15" s="12"/>
      <c r="G15" s="12"/>
      <c r="H15" s="12"/>
      <c r="I15" s="12"/>
      <c r="J15" s="12"/>
      <c r="K15" s="12"/>
    </row>
    <row r="16" spans="1:11" ht="15" customHeight="1" x14ac:dyDescent="0.2">
      <c r="A16" s="22" t="s">
        <v>3130</v>
      </c>
      <c r="B16" s="14">
        <v>11</v>
      </c>
      <c r="C16" s="351" t="str">
        <f>IF(B16&gt;0,LOOKUP(B16,A66:A74,B66:B74),"Razina nije upisana")</f>
        <v>Proračunski korisnik državnog proračuna i glava unutar nadležnog ministarstva</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8542</v>
      </c>
      <c r="C18" s="351" t="str">
        <f xml:space="preserve"> IF(B18&gt;0,LOOKUP(B18,Sifre!A255:A869,Sifre!B255:B869),"Djelatnost nije upisana")</f>
        <v xml:space="preserve">Visoko obrazovanje </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80</v>
      </c>
      <c r="C20" s="351" t="str">
        <f>IF(B20&lt;&gt;"","Razdjel: " &amp; LOOKUP(B20,A666:A713,B666:B713),"Razdjel nije upisan")</f>
        <v>Razdjel: MINISTARSTVO ZNANOSTI I OBRAZOVANJA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51" t="str">
        <f>IF(B22&gt;0, "Županija: " &amp; LOOKUP(H2,A83:A103,B83:B103) &amp; ", grad/općina: " &amp; LOOKUP(B22,A107:A663,B107:B663),"Šifra grada/općine nije upisana")</f>
        <v>Županija: GRAD ZAGREB, grad/općina: GRAD ZAGREB</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4296</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4297</v>
      </c>
      <c r="I27" s="378"/>
      <c r="J27" s="13" t="s">
        <v>1447</v>
      </c>
      <c r="K27" s="15" t="s">
        <v>4298</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4299</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4302</v>
      </c>
      <c r="C31" s="388" t="s">
        <v>1591</v>
      </c>
      <c r="D31" s="389"/>
      <c r="E31" s="82" t="str">
        <f>IF(Kont!E292&gt;0,Kont!E292,"Nema")</f>
        <v>Nema</v>
      </c>
      <c r="F31" s="12"/>
      <c r="G31" s="13" t="s">
        <v>1449</v>
      </c>
      <c r="H31" s="380" t="s">
        <v>4300</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4301</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27573051</v>
      </c>
      <c r="K39" s="114">
        <f>PRRAS!E12</f>
        <v>30011433</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27255133</v>
      </c>
      <c r="K40" s="117">
        <f>PRRAS!E159</f>
        <v>29589106</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0</v>
      </c>
      <c r="K41" s="117">
        <f>PRRAS!E648</f>
        <v>0</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310145</v>
      </c>
      <c r="K42" s="120">
        <f>PRRAS!E649</f>
        <v>507009</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39147254</v>
      </c>
      <c r="K43" s="114">
        <f>Bil!E13</f>
        <v>38436025</v>
      </c>
    </row>
    <row r="44" spans="1:11" ht="12.95" customHeight="1" x14ac:dyDescent="0.2">
      <c r="A44" s="371"/>
      <c r="B44" s="376" t="str">
        <f>Bil!B74</f>
        <v>Financijska imovina (AOP 064+073+081+112+128+140+157+158)</v>
      </c>
      <c r="C44" s="401"/>
      <c r="D44" s="401"/>
      <c r="E44" s="401"/>
      <c r="F44" s="401"/>
      <c r="G44" s="401"/>
      <c r="H44" s="401"/>
      <c r="I44" s="115">
        <f>Bil!C74</f>
        <v>63</v>
      </c>
      <c r="J44" s="116">
        <f>Bil!D74</f>
        <v>3986476</v>
      </c>
      <c r="K44" s="117">
        <f>Bil!E74</f>
        <v>3986246</v>
      </c>
    </row>
    <row r="45" spans="1:11" ht="12.95" customHeight="1" x14ac:dyDescent="0.2">
      <c r="A45" s="371"/>
      <c r="B45" s="376" t="str">
        <f>Bil!B174</f>
        <v xml:space="preserve">Obveze (AOP 164+175+176+192+220) </v>
      </c>
      <c r="C45" s="401"/>
      <c r="D45" s="401"/>
      <c r="E45" s="401"/>
      <c r="F45" s="401"/>
      <c r="G45" s="401"/>
      <c r="H45" s="401"/>
      <c r="I45" s="115">
        <f>Bil!C174</f>
        <v>163</v>
      </c>
      <c r="J45" s="116">
        <f>Bil!D174</f>
        <v>2696380</v>
      </c>
      <c r="K45" s="117">
        <f>Bil!E174</f>
        <v>2716153</v>
      </c>
    </row>
    <row r="46" spans="1:11" ht="12.95" customHeight="1" x14ac:dyDescent="0.2">
      <c r="A46" s="372"/>
      <c r="B46" s="390" t="str">
        <f>Bil!B234</f>
        <v>Vlastiti izvori (224 + 232 - 236 + 240 do 242)</v>
      </c>
      <c r="C46" s="391"/>
      <c r="D46" s="391"/>
      <c r="E46" s="391"/>
      <c r="F46" s="391"/>
      <c r="G46" s="391"/>
      <c r="H46" s="391"/>
      <c r="I46" s="118">
        <f>Bil!C234</f>
        <v>223</v>
      </c>
      <c r="J46" s="119">
        <f>Bil!D234</f>
        <v>40437350</v>
      </c>
      <c r="K46" s="120">
        <f>Bil!E234</f>
        <v>39706118</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27971073</v>
      </c>
      <c r="K50" s="117">
        <f>RasF!E121</f>
        <v>30208297</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27971073</v>
      </c>
      <c r="K51" s="120">
        <f>RasF!E148</f>
        <v>30208297</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4965</v>
      </c>
      <c r="K52" s="114">
        <f>PVRIO!E12</f>
        <v>0</v>
      </c>
    </row>
    <row r="53" spans="1:11" ht="12.95" customHeight="1" x14ac:dyDescent="0.2">
      <c r="A53" s="371"/>
      <c r="B53" s="401" t="str">
        <f>PVRIO!B29</f>
        <v>Promjene u obujmu imovine (AOP 019+026)</v>
      </c>
      <c r="C53" s="401"/>
      <c r="D53" s="401"/>
      <c r="E53" s="401"/>
      <c r="F53" s="401"/>
      <c r="G53" s="401"/>
      <c r="H53" s="401"/>
      <c r="I53" s="115">
        <f>PVRIO!C29</f>
        <v>18</v>
      </c>
      <c r="J53" s="116">
        <f>PVRIO!D29</f>
        <v>4965</v>
      </c>
      <c r="K53" s="117">
        <f>PVRIO!E29</f>
        <v>0</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2696380</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2716153</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2716153</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0</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E659" sqref="E659"/>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01982</v>
      </c>
      <c r="C4" s="414"/>
      <c r="D4" s="414"/>
      <c r="E4" s="415">
        <f>SUM(Skriveni!G2:G976)</f>
        <v>334708431.73799998</v>
      </c>
      <c r="F4" s="416"/>
    </row>
    <row r="5" spans="1:7" s="23" customFormat="1" ht="15" customHeight="1" x14ac:dyDescent="0.2">
      <c r="B5" s="413" t="str">
        <f>"Naziv: "&amp;IF(RefStr!B10&lt;&gt;"",RefStr!B10,"_______________________________________")</f>
        <v>Naziv: AKADEMIJA LIKOVNIH UMJETNOSTI</v>
      </c>
      <c r="C5" s="414"/>
      <c r="D5" s="414"/>
      <c r="E5" s="417" t="s">
        <v>7</v>
      </c>
      <c r="F5" s="417"/>
    </row>
    <row r="6" spans="1:7" s="23" customFormat="1" ht="15" customHeight="1" x14ac:dyDescent="0.2">
      <c r="A6" s="24"/>
      <c r="B6" s="411" t="str">
        <f xml:space="preserve"> "Razina: " &amp; RefStr!B16 &amp; ", Razdjel: " &amp; TEXT(INT(VALUE(RefStr!B20)), "000")</f>
        <v>Razina: 11, Razdjel: 080</v>
      </c>
      <c r="C6" s="412"/>
      <c r="D6" s="412"/>
      <c r="E6" s="412"/>
      <c r="F6" s="412"/>
    </row>
    <row r="7" spans="1:7" s="23" customFormat="1" ht="15" customHeight="1" x14ac:dyDescent="0.2">
      <c r="A7" s="24"/>
      <c r="B7" s="411" t="str">
        <f>"Djelatnost: " &amp; RefStr!B18 &amp; " " &amp; RefStr!C18</f>
        <v xml:space="preserve">Djelatnost: 8542 Visoko obrazovanje </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27573051</v>
      </c>
      <c r="E12" s="147">
        <f>E13+E50+E56+E85+E116+E134+E141+E147</f>
        <v>30011433</v>
      </c>
      <c r="F12" s="148">
        <f>IF(D12&lt;&gt;0,IF(E12/D12&gt;=100,"&gt;&gt;100",E12/D12*100),"-")</f>
        <v>108.84335215569725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174123</v>
      </c>
      <c r="E56" s="147">
        <f>E57+E60+E65+E68+E71+E74+E77+E80</f>
        <v>102196</v>
      </c>
      <c r="F56" s="150">
        <f t="shared" si="0"/>
        <v>58.691844271003838</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44250</v>
      </c>
      <c r="E65" s="147">
        <f>SUM(E66:E67)</f>
        <v>6400</v>
      </c>
      <c r="F65" s="150">
        <f t="shared" si="0"/>
        <v>14.463276836158192</v>
      </c>
    </row>
    <row r="66" spans="1:6" s="8" customFormat="1" x14ac:dyDescent="0.2">
      <c r="A66" s="145">
        <v>6331</v>
      </c>
      <c r="B66" s="146" t="s">
        <v>3697</v>
      </c>
      <c r="C66" s="345">
        <v>55</v>
      </c>
      <c r="D66" s="149">
        <v>27750</v>
      </c>
      <c r="E66" s="149">
        <v>6400</v>
      </c>
      <c r="F66" s="148">
        <f t="shared" si="0"/>
        <v>23.063063063063062</v>
      </c>
    </row>
    <row r="67" spans="1:6" s="8" customFormat="1" x14ac:dyDescent="0.2">
      <c r="A67" s="145">
        <v>6332</v>
      </c>
      <c r="B67" s="146" t="s">
        <v>3698</v>
      </c>
      <c r="C67" s="345">
        <v>56</v>
      </c>
      <c r="D67" s="149">
        <v>16500</v>
      </c>
      <c r="E67" s="149"/>
      <c r="F67" s="148">
        <f t="shared" si="0"/>
        <v>0</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67000</v>
      </c>
      <c r="E74" s="147">
        <f>SUM(E75:E76)</f>
        <v>27780</v>
      </c>
      <c r="F74" s="150">
        <f t="shared" si="0"/>
        <v>41.462686567164184</v>
      </c>
    </row>
    <row r="75" spans="1:6" s="8" customFormat="1" x14ac:dyDescent="0.2">
      <c r="A75" s="145" t="s">
        <v>1142</v>
      </c>
      <c r="B75" s="146" t="s">
        <v>3980</v>
      </c>
      <c r="C75" s="345">
        <v>64</v>
      </c>
      <c r="D75" s="149">
        <v>67000</v>
      </c>
      <c r="E75" s="149">
        <v>27780</v>
      </c>
      <c r="F75" s="148">
        <f t="shared" si="0"/>
        <v>41.462686567164184</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62873</v>
      </c>
      <c r="E80" s="147">
        <f>SUM(E81:E84)</f>
        <v>68016</v>
      </c>
      <c r="F80" s="150">
        <f t="shared" si="1"/>
        <v>108.17998186821052</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v>62873</v>
      </c>
      <c r="E83" s="149">
        <v>68016</v>
      </c>
      <c r="F83" s="148">
        <f t="shared" si="1"/>
        <v>108.17998186821052</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314</v>
      </c>
      <c r="E85" s="147">
        <f>E86+E94+E101+E109</f>
        <v>169</v>
      </c>
      <c r="F85" s="150">
        <f t="shared" si="1"/>
        <v>53.821656050955411</v>
      </c>
    </row>
    <row r="86" spans="1:6" s="8" customFormat="1" x14ac:dyDescent="0.2">
      <c r="A86" s="145">
        <v>641</v>
      </c>
      <c r="B86" s="146" t="s">
        <v>929</v>
      </c>
      <c r="C86" s="345">
        <v>75</v>
      </c>
      <c r="D86" s="147">
        <f>SUM(D87:D93)</f>
        <v>314</v>
      </c>
      <c r="E86" s="147">
        <f>SUM(E87:E93)</f>
        <v>169</v>
      </c>
      <c r="F86" s="150">
        <f t="shared" si="1"/>
        <v>53.821656050955411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314</v>
      </c>
      <c r="E88" s="149">
        <v>169</v>
      </c>
      <c r="F88" s="148">
        <f t="shared" si="1"/>
        <v>53.821656050955411</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900655</v>
      </c>
      <c r="E116" s="147">
        <f>E117+E122+E130</f>
        <v>885499</v>
      </c>
      <c r="F116" s="150">
        <f t="shared" si="1"/>
        <v>98.317224686478184</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900655</v>
      </c>
      <c r="E122" s="147">
        <f>SUM(E123:E129)</f>
        <v>885499</v>
      </c>
      <c r="F122" s="150">
        <f t="shared" si="1"/>
        <v>98.317224686478184</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900655</v>
      </c>
      <c r="E127" s="149">
        <v>885499</v>
      </c>
      <c r="F127" s="148">
        <f t="shared" si="1"/>
        <v>98.317224686478184</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436110</v>
      </c>
      <c r="E134" s="147">
        <f>E135+E138</f>
        <v>771977</v>
      </c>
      <c r="F134" s="150">
        <f t="shared" si="1"/>
        <v>177.01428538671436</v>
      </c>
    </row>
    <row r="135" spans="1:6" s="8" customFormat="1" x14ac:dyDescent="0.2">
      <c r="A135" s="145">
        <v>661</v>
      </c>
      <c r="B135" s="146" t="s">
        <v>425</v>
      </c>
      <c r="C135" s="345">
        <v>124</v>
      </c>
      <c r="D135" s="147">
        <f>SUM(D136:D137)</f>
        <v>376330</v>
      </c>
      <c r="E135" s="147">
        <f>SUM(E136:E137)</f>
        <v>519480</v>
      </c>
      <c r="F135" s="150">
        <f t="shared" si="1"/>
        <v>138.03842372385938</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376330</v>
      </c>
      <c r="E137" s="149">
        <v>519480</v>
      </c>
      <c r="F137" s="148">
        <f t="shared" si="1"/>
        <v>138.03842372385938</v>
      </c>
    </row>
    <row r="138" spans="1:6" s="8" customFormat="1" x14ac:dyDescent="0.2">
      <c r="A138" s="145">
        <v>663</v>
      </c>
      <c r="B138" s="151" t="s">
        <v>426</v>
      </c>
      <c r="C138" s="345">
        <v>127</v>
      </c>
      <c r="D138" s="147">
        <f>SUM(D139:D140)</f>
        <v>59780</v>
      </c>
      <c r="E138" s="147">
        <f>SUM(E139:E140)</f>
        <v>252497</v>
      </c>
      <c r="F138" s="150">
        <f t="shared" si="1"/>
        <v>422.3770491803279</v>
      </c>
    </row>
    <row r="139" spans="1:6" s="8" customFormat="1" x14ac:dyDescent="0.2">
      <c r="A139" s="145">
        <v>6631</v>
      </c>
      <c r="B139" s="146" t="s">
        <v>1502</v>
      </c>
      <c r="C139" s="345">
        <v>128</v>
      </c>
      <c r="D139" s="149">
        <v>30700</v>
      </c>
      <c r="E139" s="149">
        <v>246112</v>
      </c>
      <c r="F139" s="148">
        <f t="shared" si="1"/>
        <v>801.66775244299674</v>
      </c>
    </row>
    <row r="140" spans="1:6" s="8" customFormat="1" x14ac:dyDescent="0.2">
      <c r="A140" s="145">
        <v>6632</v>
      </c>
      <c r="B140" s="151" t="s">
        <v>1503</v>
      </c>
      <c r="C140" s="345">
        <v>129</v>
      </c>
      <c r="D140" s="149">
        <v>29080</v>
      </c>
      <c r="E140" s="149">
        <v>6385</v>
      </c>
      <c r="F140" s="148">
        <f t="shared" si="1"/>
        <v>21.956671251719396</v>
      </c>
    </row>
    <row r="141" spans="1:6" s="8" customFormat="1" x14ac:dyDescent="0.2">
      <c r="A141" s="145">
        <v>67</v>
      </c>
      <c r="B141" s="151" t="s">
        <v>427</v>
      </c>
      <c r="C141" s="345">
        <v>130</v>
      </c>
      <c r="D141" s="147">
        <f>D142+D146</f>
        <v>25986043</v>
      </c>
      <c r="E141" s="147">
        <f>E142+E146</f>
        <v>28193361</v>
      </c>
      <c r="F141" s="150">
        <f t="shared" si="1"/>
        <v>108.49424439111411</v>
      </c>
    </row>
    <row r="142" spans="1:6" s="8" customFormat="1" ht="24" x14ac:dyDescent="0.2">
      <c r="A142" s="145">
        <v>671</v>
      </c>
      <c r="B142" s="154" t="s">
        <v>1672</v>
      </c>
      <c r="C142" s="345">
        <v>131</v>
      </c>
      <c r="D142" s="147">
        <f>SUM(D143:D145)</f>
        <v>25986043</v>
      </c>
      <c r="E142" s="147">
        <f>SUM(E143:E145)</f>
        <v>28193361</v>
      </c>
      <c r="F142" s="150">
        <f t="shared" ref="F142:F205" si="2">IF(D142&lt;&gt;0,IF(E142/D142&gt;=100,"&gt;&gt;100",E142/D142*100),"-")</f>
        <v>108.49424439111411</v>
      </c>
    </row>
    <row r="143" spans="1:6" s="8" customFormat="1" x14ac:dyDescent="0.2">
      <c r="A143" s="145">
        <v>6711</v>
      </c>
      <c r="B143" s="146" t="s">
        <v>3582</v>
      </c>
      <c r="C143" s="345">
        <v>132</v>
      </c>
      <c r="D143" s="149">
        <v>25891043</v>
      </c>
      <c r="E143" s="149">
        <v>28193361</v>
      </c>
      <c r="F143" s="148">
        <f t="shared" si="2"/>
        <v>108.89233392412967</v>
      </c>
    </row>
    <row r="144" spans="1:6" s="8" customFormat="1" x14ac:dyDescent="0.2">
      <c r="A144" s="145">
        <v>6712</v>
      </c>
      <c r="B144" s="151" t="s">
        <v>2276</v>
      </c>
      <c r="C144" s="345">
        <v>133</v>
      </c>
      <c r="D144" s="149">
        <v>95000</v>
      </c>
      <c r="E144" s="149"/>
      <c r="F144" s="148">
        <f t="shared" si="2"/>
        <v>0</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75806</v>
      </c>
      <c r="E147" s="147">
        <f>E148+E158</f>
        <v>58231</v>
      </c>
      <c r="F147" s="150">
        <f t="shared" si="2"/>
        <v>76.815819328285357</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v>75806</v>
      </c>
      <c r="E158" s="149">
        <v>58231</v>
      </c>
      <c r="F158" s="148">
        <f t="shared" si="2"/>
        <v>76.815819328285357</v>
      </c>
    </row>
    <row r="159" spans="1:6" s="8" customFormat="1" x14ac:dyDescent="0.2">
      <c r="A159" s="145">
        <v>3</v>
      </c>
      <c r="B159" s="146" t="s">
        <v>430</v>
      </c>
      <c r="C159" s="345">
        <v>148</v>
      </c>
      <c r="D159" s="147">
        <f>D160+D171+D204+D223+D232+D257+D268</f>
        <v>27255133</v>
      </c>
      <c r="E159" s="147">
        <f>E160+E171+E204+E223+E232+E257+E268</f>
        <v>29589106</v>
      </c>
      <c r="F159" s="150">
        <f t="shared" si="2"/>
        <v>108.5634254655811</v>
      </c>
    </row>
    <row r="160" spans="1:6" s="8" customFormat="1" x14ac:dyDescent="0.2">
      <c r="A160" s="145">
        <v>31</v>
      </c>
      <c r="B160" s="146" t="s">
        <v>431</v>
      </c>
      <c r="C160" s="345">
        <v>149</v>
      </c>
      <c r="D160" s="147">
        <f>D161+D166+D167</f>
        <v>22439291</v>
      </c>
      <c r="E160" s="147">
        <f>E161+E166+E167</f>
        <v>23878591</v>
      </c>
      <c r="F160" s="150">
        <f t="shared" si="2"/>
        <v>106.41419552872682</v>
      </c>
    </row>
    <row r="161" spans="1:6" s="8" customFormat="1" x14ac:dyDescent="0.2">
      <c r="A161" s="145">
        <v>311</v>
      </c>
      <c r="B161" s="146" t="s">
        <v>432</v>
      </c>
      <c r="C161" s="345">
        <v>150</v>
      </c>
      <c r="D161" s="147">
        <f>SUM(D162:D165)</f>
        <v>18546980</v>
      </c>
      <c r="E161" s="147">
        <f>SUM(E162:E165)</f>
        <v>19822226</v>
      </c>
      <c r="F161" s="150">
        <f t="shared" si="2"/>
        <v>106.87576090554904</v>
      </c>
    </row>
    <row r="162" spans="1:6" s="8" customFormat="1" x14ac:dyDescent="0.2">
      <c r="A162" s="145">
        <v>3111</v>
      </c>
      <c r="B162" s="146" t="s">
        <v>385</v>
      </c>
      <c r="C162" s="345">
        <v>151</v>
      </c>
      <c r="D162" s="149">
        <v>18508695</v>
      </c>
      <c r="E162" s="149">
        <v>19822226</v>
      </c>
      <c r="F162" s="148">
        <f t="shared" si="2"/>
        <v>107.096832056501</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38285</v>
      </c>
      <c r="E164" s="149"/>
      <c r="F164" s="148">
        <f t="shared" si="2"/>
        <v>0</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674387</v>
      </c>
      <c r="E166" s="149">
        <v>623144</v>
      </c>
      <c r="F166" s="148">
        <f t="shared" si="2"/>
        <v>92.401543920627176</v>
      </c>
    </row>
    <row r="167" spans="1:6" s="8" customFormat="1" x14ac:dyDescent="0.2">
      <c r="A167" s="145">
        <v>313</v>
      </c>
      <c r="B167" s="146" t="s">
        <v>2853</v>
      </c>
      <c r="C167" s="345">
        <v>156</v>
      </c>
      <c r="D167" s="147">
        <f>SUM(D168:D170)</f>
        <v>3217924</v>
      </c>
      <c r="E167" s="147">
        <f>SUM(E168:E170)</f>
        <v>3433221</v>
      </c>
      <c r="F167" s="150">
        <f t="shared" si="2"/>
        <v>106.69055577446827</v>
      </c>
    </row>
    <row r="168" spans="1:6" s="8" customFormat="1" x14ac:dyDescent="0.2">
      <c r="A168" s="145">
        <v>3131</v>
      </c>
      <c r="B168" s="146" t="s">
        <v>2235</v>
      </c>
      <c r="C168" s="345">
        <v>157</v>
      </c>
      <c r="D168" s="149">
        <v>51</v>
      </c>
      <c r="E168" s="149"/>
      <c r="F168" s="148">
        <f t="shared" si="2"/>
        <v>0</v>
      </c>
    </row>
    <row r="169" spans="1:6" s="8" customFormat="1" x14ac:dyDescent="0.2">
      <c r="A169" s="145">
        <v>3132</v>
      </c>
      <c r="B169" s="146" t="s">
        <v>2997</v>
      </c>
      <c r="C169" s="345">
        <v>158</v>
      </c>
      <c r="D169" s="149">
        <v>2899850</v>
      </c>
      <c r="E169" s="149">
        <v>3093940</v>
      </c>
      <c r="F169" s="148">
        <f t="shared" si="2"/>
        <v>106.69310481576633</v>
      </c>
    </row>
    <row r="170" spans="1:6" s="8" customFormat="1" x14ac:dyDescent="0.2">
      <c r="A170" s="145">
        <v>3133</v>
      </c>
      <c r="B170" s="146" t="s">
        <v>264</v>
      </c>
      <c r="C170" s="345">
        <v>159</v>
      </c>
      <c r="D170" s="149">
        <v>318023</v>
      </c>
      <c r="E170" s="149">
        <v>339281</v>
      </c>
      <c r="F170" s="148">
        <f t="shared" si="2"/>
        <v>106.68442219587892</v>
      </c>
    </row>
    <row r="171" spans="1:6" s="8" customFormat="1" x14ac:dyDescent="0.2">
      <c r="A171" s="145">
        <v>32</v>
      </c>
      <c r="B171" s="146" t="s">
        <v>433</v>
      </c>
      <c r="C171" s="345">
        <v>160</v>
      </c>
      <c r="D171" s="147">
        <f>D172+D177+D185+D195+D196</f>
        <v>4750027</v>
      </c>
      <c r="E171" s="147">
        <f>E172+E177+E185+E195+E196</f>
        <v>5685435</v>
      </c>
      <c r="F171" s="150">
        <f t="shared" si="2"/>
        <v>119.69268806261522</v>
      </c>
    </row>
    <row r="172" spans="1:6" s="8" customFormat="1" x14ac:dyDescent="0.2">
      <c r="A172" s="145">
        <v>321</v>
      </c>
      <c r="B172" s="146" t="s">
        <v>3359</v>
      </c>
      <c r="C172" s="345">
        <v>161</v>
      </c>
      <c r="D172" s="147">
        <f>SUM(D173:D176)</f>
        <v>642714</v>
      </c>
      <c r="E172" s="147">
        <f>SUM(E173:E176)</f>
        <v>769467</v>
      </c>
      <c r="F172" s="150">
        <f t="shared" si="2"/>
        <v>119.72152465949084</v>
      </c>
    </row>
    <row r="173" spans="1:6" s="8" customFormat="1" x14ac:dyDescent="0.2">
      <c r="A173" s="145">
        <v>3211</v>
      </c>
      <c r="B173" s="146" t="s">
        <v>3243</v>
      </c>
      <c r="C173" s="345">
        <v>162</v>
      </c>
      <c r="D173" s="149">
        <v>155852</v>
      </c>
      <c r="E173" s="149">
        <v>236912</v>
      </c>
      <c r="F173" s="148">
        <f t="shared" si="2"/>
        <v>152.01088211893335</v>
      </c>
    </row>
    <row r="174" spans="1:6" s="8" customFormat="1" x14ac:dyDescent="0.2">
      <c r="A174" s="145">
        <v>3212</v>
      </c>
      <c r="B174" s="146" t="s">
        <v>108</v>
      </c>
      <c r="C174" s="345">
        <v>163</v>
      </c>
      <c r="D174" s="149">
        <v>450938</v>
      </c>
      <c r="E174" s="149">
        <v>487920</v>
      </c>
      <c r="F174" s="148">
        <f t="shared" si="2"/>
        <v>108.20112742771732</v>
      </c>
    </row>
    <row r="175" spans="1:6" s="8" customFormat="1" x14ac:dyDescent="0.2">
      <c r="A175" s="145">
        <v>3213</v>
      </c>
      <c r="B175" s="146" t="s">
        <v>2999</v>
      </c>
      <c r="C175" s="345">
        <v>164</v>
      </c>
      <c r="D175" s="149">
        <v>20867</v>
      </c>
      <c r="E175" s="149">
        <v>15900</v>
      </c>
      <c r="F175" s="148">
        <f t="shared" si="2"/>
        <v>76.196865864762543</v>
      </c>
    </row>
    <row r="176" spans="1:6" s="8" customFormat="1" x14ac:dyDescent="0.2">
      <c r="A176" s="145">
        <v>3214</v>
      </c>
      <c r="B176" s="146" t="s">
        <v>2998</v>
      </c>
      <c r="C176" s="345">
        <v>165</v>
      </c>
      <c r="D176" s="149">
        <v>15057</v>
      </c>
      <c r="E176" s="149">
        <v>28735</v>
      </c>
      <c r="F176" s="148">
        <f t="shared" si="2"/>
        <v>190.84146908414689</v>
      </c>
    </row>
    <row r="177" spans="1:6" s="8" customFormat="1" x14ac:dyDescent="0.2">
      <c r="A177" s="145">
        <v>322</v>
      </c>
      <c r="B177" s="146" t="s">
        <v>3360</v>
      </c>
      <c r="C177" s="345">
        <v>166</v>
      </c>
      <c r="D177" s="147">
        <f>SUM(D178:D184)</f>
        <v>1518909</v>
      </c>
      <c r="E177" s="147">
        <f>SUM(E178:E184)</f>
        <v>1600266</v>
      </c>
      <c r="F177" s="150">
        <f t="shared" si="2"/>
        <v>105.35627875007654</v>
      </c>
    </row>
    <row r="178" spans="1:6" s="8" customFormat="1" x14ac:dyDescent="0.2">
      <c r="A178" s="145">
        <v>3221</v>
      </c>
      <c r="B178" s="146" t="s">
        <v>3000</v>
      </c>
      <c r="C178" s="345">
        <v>167</v>
      </c>
      <c r="D178" s="149">
        <v>165884</v>
      </c>
      <c r="E178" s="149">
        <v>139146</v>
      </c>
      <c r="F178" s="148">
        <f t="shared" si="2"/>
        <v>83.881507559499411</v>
      </c>
    </row>
    <row r="179" spans="1:6" s="8" customFormat="1" x14ac:dyDescent="0.2">
      <c r="A179" s="145">
        <v>3222</v>
      </c>
      <c r="B179" s="146" t="s">
        <v>3001</v>
      </c>
      <c r="C179" s="345">
        <v>168</v>
      </c>
      <c r="D179" s="149">
        <v>416136</v>
      </c>
      <c r="E179" s="149">
        <v>425831</v>
      </c>
      <c r="F179" s="148">
        <f t="shared" si="2"/>
        <v>102.32976719149509</v>
      </c>
    </row>
    <row r="180" spans="1:6" s="8" customFormat="1" x14ac:dyDescent="0.2">
      <c r="A180" s="145">
        <v>3223</v>
      </c>
      <c r="B180" s="146" t="s">
        <v>3002</v>
      </c>
      <c r="C180" s="345">
        <v>169</v>
      </c>
      <c r="D180" s="149">
        <v>828388</v>
      </c>
      <c r="E180" s="149">
        <v>823312</v>
      </c>
      <c r="F180" s="148">
        <f t="shared" si="2"/>
        <v>99.387243658768597</v>
      </c>
    </row>
    <row r="181" spans="1:6" s="8" customFormat="1" x14ac:dyDescent="0.2">
      <c r="A181" s="145">
        <v>3224</v>
      </c>
      <c r="B181" s="146" t="s">
        <v>2236</v>
      </c>
      <c r="C181" s="345">
        <v>170</v>
      </c>
      <c r="D181" s="149">
        <v>38066</v>
      </c>
      <c r="E181" s="149">
        <v>160896</v>
      </c>
      <c r="F181" s="148">
        <f t="shared" si="2"/>
        <v>422.67640414017757</v>
      </c>
    </row>
    <row r="182" spans="1:6" s="8" customFormat="1" x14ac:dyDescent="0.2">
      <c r="A182" s="145">
        <v>3225</v>
      </c>
      <c r="B182" s="146" t="s">
        <v>504</v>
      </c>
      <c r="C182" s="345">
        <v>171</v>
      </c>
      <c r="D182" s="149">
        <v>54612</v>
      </c>
      <c r="E182" s="149">
        <v>47433</v>
      </c>
      <c r="F182" s="148">
        <f t="shared" si="2"/>
        <v>86.854537464293557</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15823</v>
      </c>
      <c r="E184" s="149">
        <v>3648</v>
      </c>
      <c r="F184" s="148">
        <f t="shared" si="2"/>
        <v>23.055046451368259</v>
      </c>
    </row>
    <row r="185" spans="1:6" s="8" customFormat="1" x14ac:dyDescent="0.2">
      <c r="A185" s="145">
        <v>323</v>
      </c>
      <c r="B185" s="146" t="s">
        <v>2312</v>
      </c>
      <c r="C185" s="345">
        <v>174</v>
      </c>
      <c r="D185" s="147">
        <f>SUM(D186:D194)</f>
        <v>2420392</v>
      </c>
      <c r="E185" s="147">
        <f>SUM(E186:E194)</f>
        <v>3135324</v>
      </c>
      <c r="F185" s="150">
        <f t="shared" si="2"/>
        <v>129.537859983011</v>
      </c>
    </row>
    <row r="186" spans="1:6" s="8" customFormat="1" x14ac:dyDescent="0.2">
      <c r="A186" s="145">
        <v>3231</v>
      </c>
      <c r="B186" s="146" t="s">
        <v>855</v>
      </c>
      <c r="C186" s="345">
        <v>175</v>
      </c>
      <c r="D186" s="149">
        <v>179622</v>
      </c>
      <c r="E186" s="149">
        <v>150820</v>
      </c>
      <c r="F186" s="148">
        <f t="shared" si="2"/>
        <v>83.96521584215742</v>
      </c>
    </row>
    <row r="187" spans="1:6" s="8" customFormat="1" x14ac:dyDescent="0.2">
      <c r="A187" s="145">
        <v>3232</v>
      </c>
      <c r="B187" s="146" t="s">
        <v>3870</v>
      </c>
      <c r="C187" s="345">
        <v>176</v>
      </c>
      <c r="D187" s="149">
        <v>462665</v>
      </c>
      <c r="E187" s="149">
        <v>451646</v>
      </c>
      <c r="F187" s="148">
        <f t="shared" si="2"/>
        <v>97.618363178541713</v>
      </c>
    </row>
    <row r="188" spans="1:6" s="8" customFormat="1" x14ac:dyDescent="0.2">
      <c r="A188" s="145">
        <v>3233</v>
      </c>
      <c r="B188" s="146" t="s">
        <v>3871</v>
      </c>
      <c r="C188" s="345">
        <v>177</v>
      </c>
      <c r="D188" s="149">
        <v>59245</v>
      </c>
      <c r="E188" s="149">
        <v>188591</v>
      </c>
      <c r="F188" s="148">
        <f t="shared" si="2"/>
        <v>318.32390919064898</v>
      </c>
    </row>
    <row r="189" spans="1:6" s="8" customFormat="1" x14ac:dyDescent="0.2">
      <c r="A189" s="145">
        <v>3234</v>
      </c>
      <c r="B189" s="146" t="s">
        <v>3872</v>
      </c>
      <c r="C189" s="345">
        <v>178</v>
      </c>
      <c r="D189" s="149">
        <v>502892</v>
      </c>
      <c r="E189" s="149">
        <v>459027</v>
      </c>
      <c r="F189" s="148">
        <f t="shared" si="2"/>
        <v>91.277451222131191</v>
      </c>
    </row>
    <row r="190" spans="1:6" s="8" customFormat="1" x14ac:dyDescent="0.2">
      <c r="A190" s="145">
        <v>3235</v>
      </c>
      <c r="B190" s="146" t="s">
        <v>3873</v>
      </c>
      <c r="C190" s="345">
        <v>179</v>
      </c>
      <c r="D190" s="149">
        <v>35006</v>
      </c>
      <c r="E190" s="149">
        <v>37705</v>
      </c>
      <c r="F190" s="148">
        <f t="shared" si="2"/>
        <v>107.71010683882763</v>
      </c>
    </row>
    <row r="191" spans="1:6" s="8" customFormat="1" x14ac:dyDescent="0.2">
      <c r="A191" s="145">
        <v>3236</v>
      </c>
      <c r="B191" s="146" t="s">
        <v>3874</v>
      </c>
      <c r="C191" s="345">
        <v>180</v>
      </c>
      <c r="D191" s="149"/>
      <c r="E191" s="149">
        <v>350</v>
      </c>
      <c r="F191" s="148" t="str">
        <f t="shared" si="2"/>
        <v>-</v>
      </c>
    </row>
    <row r="192" spans="1:6" s="8" customFormat="1" x14ac:dyDescent="0.2">
      <c r="A192" s="145">
        <v>3237</v>
      </c>
      <c r="B192" s="146" t="s">
        <v>3875</v>
      </c>
      <c r="C192" s="345">
        <v>181</v>
      </c>
      <c r="D192" s="149">
        <v>975314</v>
      </c>
      <c r="E192" s="149">
        <v>1270396</v>
      </c>
      <c r="F192" s="148">
        <f t="shared" si="2"/>
        <v>130.25507682653995</v>
      </c>
    </row>
    <row r="193" spans="1:6" s="8" customFormat="1" x14ac:dyDescent="0.2">
      <c r="A193" s="145">
        <v>3238</v>
      </c>
      <c r="B193" s="146" t="s">
        <v>702</v>
      </c>
      <c r="C193" s="345">
        <v>182</v>
      </c>
      <c r="D193" s="149">
        <v>7617</v>
      </c>
      <c r="E193" s="149">
        <v>20696</v>
      </c>
      <c r="F193" s="148">
        <f t="shared" si="2"/>
        <v>271.70802153078643</v>
      </c>
    </row>
    <row r="194" spans="1:6" s="8" customFormat="1" x14ac:dyDescent="0.2">
      <c r="A194" s="145">
        <v>3239</v>
      </c>
      <c r="B194" s="146" t="s">
        <v>703</v>
      </c>
      <c r="C194" s="345">
        <v>183</v>
      </c>
      <c r="D194" s="149">
        <v>198031</v>
      </c>
      <c r="E194" s="149">
        <v>556093</v>
      </c>
      <c r="F194" s="148">
        <f t="shared" si="2"/>
        <v>280.81108513313569</v>
      </c>
    </row>
    <row r="195" spans="1:6" s="8" customFormat="1" x14ac:dyDescent="0.2">
      <c r="A195" s="145">
        <v>324</v>
      </c>
      <c r="B195" s="146" t="s">
        <v>3584</v>
      </c>
      <c r="C195" s="345">
        <v>184</v>
      </c>
      <c r="D195" s="149"/>
      <c r="E195" s="149">
        <v>20739</v>
      </c>
      <c r="F195" s="148" t="str">
        <f t="shared" si="2"/>
        <v>-</v>
      </c>
    </row>
    <row r="196" spans="1:6" s="8" customFormat="1" x14ac:dyDescent="0.2">
      <c r="A196" s="145">
        <v>329</v>
      </c>
      <c r="B196" s="146" t="s">
        <v>434</v>
      </c>
      <c r="C196" s="345">
        <v>185</v>
      </c>
      <c r="D196" s="147">
        <f>SUM(D197:D203)</f>
        <v>168012</v>
      </c>
      <c r="E196" s="147">
        <f>SUM(E197:E203)</f>
        <v>159639</v>
      </c>
      <c r="F196" s="150">
        <f t="shared" si="2"/>
        <v>95.016427398043007</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12300</v>
      </c>
      <c r="E198" s="149">
        <v>11700</v>
      </c>
      <c r="F198" s="148">
        <f t="shared" si="2"/>
        <v>95.121951219512198</v>
      </c>
    </row>
    <row r="199" spans="1:6" s="8" customFormat="1" x14ac:dyDescent="0.2">
      <c r="A199" s="145">
        <v>3293</v>
      </c>
      <c r="B199" s="146" t="s">
        <v>1967</v>
      </c>
      <c r="C199" s="345">
        <v>188</v>
      </c>
      <c r="D199" s="149">
        <v>100820</v>
      </c>
      <c r="E199" s="149">
        <v>84947</v>
      </c>
      <c r="F199" s="148">
        <f t="shared" si="2"/>
        <v>84.256099980162674</v>
      </c>
    </row>
    <row r="200" spans="1:6" s="8" customFormat="1" x14ac:dyDescent="0.2">
      <c r="A200" s="145">
        <v>3294</v>
      </c>
      <c r="B200" s="146" t="s">
        <v>2313</v>
      </c>
      <c r="C200" s="345">
        <v>189</v>
      </c>
      <c r="D200" s="149">
        <v>12245</v>
      </c>
      <c r="E200" s="149">
        <v>16118</v>
      </c>
      <c r="F200" s="148">
        <f t="shared" si="2"/>
        <v>131.62923642302982</v>
      </c>
    </row>
    <row r="201" spans="1:6" s="8" customFormat="1" x14ac:dyDescent="0.2">
      <c r="A201" s="145">
        <v>3295</v>
      </c>
      <c r="B201" s="146" t="s">
        <v>3585</v>
      </c>
      <c r="C201" s="345">
        <v>190</v>
      </c>
      <c r="D201" s="149">
        <v>40134</v>
      </c>
      <c r="E201" s="149">
        <v>44714</v>
      </c>
      <c r="F201" s="148">
        <f t="shared" si="2"/>
        <v>111.41177056859522</v>
      </c>
    </row>
    <row r="202" spans="1:6" s="8" customFormat="1" x14ac:dyDescent="0.2">
      <c r="A202" s="145" t="s">
        <v>1074</v>
      </c>
      <c r="B202" s="146" t="s">
        <v>1075</v>
      </c>
      <c r="C202" s="345">
        <v>191</v>
      </c>
      <c r="D202" s="149">
        <v>250</v>
      </c>
      <c r="E202" s="149">
        <v>250</v>
      </c>
      <c r="F202" s="148">
        <f t="shared" si="2"/>
        <v>100</v>
      </c>
    </row>
    <row r="203" spans="1:6" s="8" customFormat="1" x14ac:dyDescent="0.2">
      <c r="A203" s="145">
        <v>3299</v>
      </c>
      <c r="B203" s="146" t="s">
        <v>1968</v>
      </c>
      <c r="C203" s="345">
        <v>192</v>
      </c>
      <c r="D203" s="149">
        <v>2263</v>
      </c>
      <c r="E203" s="149">
        <v>1910</v>
      </c>
      <c r="F203" s="148">
        <f t="shared" si="2"/>
        <v>84.401237295625279</v>
      </c>
    </row>
    <row r="204" spans="1:6" s="8" customFormat="1" x14ac:dyDescent="0.2">
      <c r="A204" s="145">
        <v>34</v>
      </c>
      <c r="B204" s="151" t="s">
        <v>435</v>
      </c>
      <c r="C204" s="345">
        <v>193</v>
      </c>
      <c r="D204" s="147">
        <f>D205+D210+D218</f>
        <v>14473</v>
      </c>
      <c r="E204" s="147">
        <f>E205+E210+E218</f>
        <v>20207</v>
      </c>
      <c r="F204" s="150">
        <f t="shared" si="2"/>
        <v>139.61860015200719</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14473</v>
      </c>
      <c r="E218" s="147">
        <f>SUM(E219:E222)</f>
        <v>20207</v>
      </c>
      <c r="F218" s="150">
        <f t="shared" si="3"/>
        <v>139.61860015200719</v>
      </c>
    </row>
    <row r="219" spans="1:6" s="8" customFormat="1" x14ac:dyDescent="0.2">
      <c r="A219" s="145">
        <v>3431</v>
      </c>
      <c r="B219" s="151" t="s">
        <v>3587</v>
      </c>
      <c r="C219" s="345">
        <v>208</v>
      </c>
      <c r="D219" s="149">
        <v>12362</v>
      </c>
      <c r="E219" s="149">
        <v>11707</v>
      </c>
      <c r="F219" s="148">
        <f t="shared" si="3"/>
        <v>94.701504610904379</v>
      </c>
    </row>
    <row r="220" spans="1:6" s="8" customFormat="1" x14ac:dyDescent="0.2">
      <c r="A220" s="145">
        <v>3432</v>
      </c>
      <c r="B220" s="146" t="s">
        <v>75</v>
      </c>
      <c r="C220" s="345">
        <v>209</v>
      </c>
      <c r="D220" s="149">
        <v>51</v>
      </c>
      <c r="E220" s="149">
        <v>147</v>
      </c>
      <c r="F220" s="148">
        <f t="shared" si="3"/>
        <v>288.23529411764707</v>
      </c>
    </row>
    <row r="221" spans="1:6" s="8" customFormat="1" x14ac:dyDescent="0.2">
      <c r="A221" s="145">
        <v>3433</v>
      </c>
      <c r="B221" s="146" t="s">
        <v>1860</v>
      </c>
      <c r="C221" s="345">
        <v>210</v>
      </c>
      <c r="D221" s="149">
        <v>2055</v>
      </c>
      <c r="E221" s="149">
        <v>2421</v>
      </c>
      <c r="F221" s="148">
        <f t="shared" si="3"/>
        <v>117.8102189781022</v>
      </c>
    </row>
    <row r="222" spans="1:6" s="8" customFormat="1" x14ac:dyDescent="0.2">
      <c r="A222" s="145">
        <v>3434</v>
      </c>
      <c r="B222" s="146" t="s">
        <v>1861</v>
      </c>
      <c r="C222" s="345">
        <v>211</v>
      </c>
      <c r="D222" s="149">
        <v>5</v>
      </c>
      <c r="E222" s="149">
        <v>5932</v>
      </c>
      <c r="F222" s="148" t="str">
        <f t="shared" si="3"/>
        <v>&gt;&gt;100</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42000</v>
      </c>
      <c r="E257" s="147">
        <f>E258+E264</f>
        <v>0</v>
      </c>
      <c r="F257" s="150">
        <f t="shared" si="3"/>
        <v>0</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42000</v>
      </c>
      <c r="E264" s="147">
        <f>SUM(E265:E267)</f>
        <v>0</v>
      </c>
      <c r="F264" s="150">
        <f t="shared" si="3"/>
        <v>0</v>
      </c>
    </row>
    <row r="265" spans="1:6" s="8" customFormat="1" x14ac:dyDescent="0.2">
      <c r="A265" s="145">
        <v>3721</v>
      </c>
      <c r="B265" s="146" t="s">
        <v>1066</v>
      </c>
      <c r="C265" s="345">
        <v>254</v>
      </c>
      <c r="D265" s="149">
        <v>42000</v>
      </c>
      <c r="E265" s="149"/>
      <c r="F265" s="148">
        <f t="shared" si="3"/>
        <v>0</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9342</v>
      </c>
      <c r="E268" s="147">
        <f>E269+E273+E277+E283</f>
        <v>4873</v>
      </c>
      <c r="F268" s="150">
        <f t="shared" si="3"/>
        <v>52.162277884821236</v>
      </c>
    </row>
    <row r="269" spans="1:6" s="8" customFormat="1" x14ac:dyDescent="0.2">
      <c r="A269" s="145">
        <v>381</v>
      </c>
      <c r="B269" s="146" t="s">
        <v>1549</v>
      </c>
      <c r="C269" s="345">
        <v>258</v>
      </c>
      <c r="D269" s="147">
        <f>SUM(D270:D272)</f>
        <v>0</v>
      </c>
      <c r="E269" s="147">
        <f>SUM(E270:E272)</f>
        <v>4623</v>
      </c>
      <c r="F269" s="150" t="str">
        <f t="shared" si="3"/>
        <v>-</v>
      </c>
    </row>
    <row r="270" spans="1:6" s="8" customFormat="1" x14ac:dyDescent="0.2">
      <c r="A270" s="145">
        <v>3811</v>
      </c>
      <c r="B270" s="146" t="s">
        <v>4127</v>
      </c>
      <c r="C270" s="345">
        <v>259</v>
      </c>
      <c r="D270" s="149"/>
      <c r="E270" s="149">
        <v>4623</v>
      </c>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9342</v>
      </c>
      <c r="E277" s="147">
        <f>SUM(E278:E282)</f>
        <v>250</v>
      </c>
      <c r="F277" s="150">
        <f t="shared" si="4"/>
        <v>2.676086491115393</v>
      </c>
    </row>
    <row r="278" spans="1:6" s="8" customFormat="1" x14ac:dyDescent="0.2">
      <c r="A278" s="145">
        <v>3831</v>
      </c>
      <c r="B278" s="146" t="s">
        <v>2706</v>
      </c>
      <c r="C278" s="345">
        <v>267</v>
      </c>
      <c r="D278" s="149">
        <v>9342</v>
      </c>
      <c r="E278" s="149"/>
      <c r="F278" s="148">
        <f t="shared" si="4"/>
        <v>0</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v>250</v>
      </c>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27255133</v>
      </c>
      <c r="E292" s="147">
        <f>E159-E290+E291</f>
        <v>29589106</v>
      </c>
      <c r="F292" s="150">
        <f t="shared" si="4"/>
        <v>108.5634254655811</v>
      </c>
    </row>
    <row r="293" spans="1:6" s="8" customFormat="1" x14ac:dyDescent="0.2">
      <c r="A293" s="145" t="s">
        <v>1215</v>
      </c>
      <c r="B293" s="146" t="s">
        <v>3441</v>
      </c>
      <c r="C293" s="345">
        <v>282</v>
      </c>
      <c r="D293" s="147">
        <f>IF(D12&gt;=D292,D12-D292,0)</f>
        <v>317918</v>
      </c>
      <c r="E293" s="147">
        <f>IF(E12&gt;=E292,E12-E292,0)</f>
        <v>422327</v>
      </c>
      <c r="F293" s="150">
        <f t="shared" si="4"/>
        <v>132.84148742757566</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87877</v>
      </c>
      <c r="E295" s="149"/>
      <c r="F295" s="148">
        <f t="shared" si="4"/>
        <v>0</v>
      </c>
    </row>
    <row r="296" spans="1:6" s="8" customFormat="1" x14ac:dyDescent="0.2">
      <c r="A296" s="145">
        <v>92221</v>
      </c>
      <c r="B296" s="146" t="s">
        <v>4282</v>
      </c>
      <c r="C296" s="345">
        <v>285</v>
      </c>
      <c r="D296" s="149"/>
      <c r="E296" s="149">
        <v>310145</v>
      </c>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715940</v>
      </c>
      <c r="E353" s="147">
        <f>E354+E366+E399+E403+E405</f>
        <v>619191</v>
      </c>
      <c r="F353" s="150">
        <f t="shared" si="5"/>
        <v>86.486437410956228</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570940</v>
      </c>
      <c r="E366" s="147">
        <f>E367+E372+E381+E386+E391+E394</f>
        <v>536691</v>
      </c>
      <c r="F366" s="150">
        <f t="shared" si="6"/>
        <v>94.001296108172482</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457409</v>
      </c>
      <c r="E372" s="147">
        <f>SUM(E373:E380)</f>
        <v>522139</v>
      </c>
      <c r="F372" s="150">
        <f t="shared" si="6"/>
        <v>114.15144870345794</v>
      </c>
    </row>
    <row r="373" spans="1:6" s="8" customFormat="1" x14ac:dyDescent="0.2">
      <c r="A373" s="145">
        <v>4221</v>
      </c>
      <c r="B373" s="146" t="s">
        <v>3941</v>
      </c>
      <c r="C373" s="345">
        <v>361</v>
      </c>
      <c r="D373" s="149">
        <v>327176</v>
      </c>
      <c r="E373" s="149">
        <v>252232</v>
      </c>
      <c r="F373" s="148">
        <f t="shared" si="6"/>
        <v>77.093674352642012</v>
      </c>
    </row>
    <row r="374" spans="1:6" s="8" customFormat="1" x14ac:dyDescent="0.2">
      <c r="A374" s="145">
        <v>4222</v>
      </c>
      <c r="B374" s="146" t="s">
        <v>3965</v>
      </c>
      <c r="C374" s="345">
        <v>362</v>
      </c>
      <c r="D374" s="149">
        <v>1874</v>
      </c>
      <c r="E374" s="149">
        <v>12193</v>
      </c>
      <c r="F374" s="148">
        <f t="shared" si="6"/>
        <v>650.64034151547492</v>
      </c>
    </row>
    <row r="375" spans="1:6" s="8" customFormat="1" x14ac:dyDescent="0.2">
      <c r="A375" s="145">
        <v>4223</v>
      </c>
      <c r="B375" s="146" t="s">
        <v>3943</v>
      </c>
      <c r="C375" s="345">
        <v>363</v>
      </c>
      <c r="D375" s="149">
        <v>9581</v>
      </c>
      <c r="E375" s="149"/>
      <c r="F375" s="148">
        <f t="shared" si="6"/>
        <v>0</v>
      </c>
    </row>
    <row r="376" spans="1:6" s="8" customFormat="1" x14ac:dyDescent="0.2">
      <c r="A376" s="145">
        <v>4224</v>
      </c>
      <c r="B376" s="146" t="s">
        <v>3944</v>
      </c>
      <c r="C376" s="345">
        <v>364</v>
      </c>
      <c r="D376" s="149">
        <v>16220</v>
      </c>
      <c r="E376" s="149"/>
      <c r="F376" s="148">
        <f t="shared" si="6"/>
        <v>0</v>
      </c>
    </row>
    <row r="377" spans="1:6" s="8" customFormat="1" x14ac:dyDescent="0.2">
      <c r="A377" s="145">
        <v>4225</v>
      </c>
      <c r="B377" s="146" t="s">
        <v>3945</v>
      </c>
      <c r="C377" s="345">
        <v>365</v>
      </c>
      <c r="D377" s="149">
        <v>6639</v>
      </c>
      <c r="E377" s="149">
        <v>21173</v>
      </c>
      <c r="F377" s="148">
        <f t="shared" si="6"/>
        <v>318.91851182406987</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95919</v>
      </c>
      <c r="E379" s="149">
        <v>236541</v>
      </c>
      <c r="F379" s="148">
        <f t="shared" si="6"/>
        <v>246.60494792481157</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80629</v>
      </c>
      <c r="E386" s="147">
        <f>SUM(E387:E390)</f>
        <v>14552</v>
      </c>
      <c r="F386" s="150">
        <f t="shared" si="6"/>
        <v>18.048096838606455</v>
      </c>
    </row>
    <row r="387" spans="1:6" s="8" customFormat="1" x14ac:dyDescent="0.2">
      <c r="A387" s="145">
        <v>4241</v>
      </c>
      <c r="B387" s="146" t="s">
        <v>2886</v>
      </c>
      <c r="C387" s="345">
        <v>375</v>
      </c>
      <c r="D387" s="149">
        <v>18128</v>
      </c>
      <c r="E387" s="149">
        <v>14552</v>
      </c>
      <c r="F387" s="148">
        <f t="shared" si="6"/>
        <v>80.27360988526037</v>
      </c>
    </row>
    <row r="388" spans="1:6" s="8" customFormat="1" x14ac:dyDescent="0.2">
      <c r="A388" s="145">
        <v>4242</v>
      </c>
      <c r="B388" s="146" t="s">
        <v>2884</v>
      </c>
      <c r="C388" s="345">
        <v>376</v>
      </c>
      <c r="D388" s="149">
        <v>12500</v>
      </c>
      <c r="E388" s="149"/>
      <c r="F388" s="148">
        <f t="shared" si="6"/>
        <v>0</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v>50001</v>
      </c>
      <c r="E390" s="149"/>
      <c r="F390" s="148">
        <f t="shared" si="6"/>
        <v>0</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32902</v>
      </c>
      <c r="E394" s="147">
        <f>SUM(E395:E398)</f>
        <v>0</v>
      </c>
      <c r="F394" s="150">
        <f t="shared" si="6"/>
        <v>0</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v>32902</v>
      </c>
      <c r="E396" s="149"/>
      <c r="F396" s="148">
        <f t="shared" si="6"/>
        <v>0</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145000</v>
      </c>
      <c r="E405" s="147">
        <f>SUM(E406:E409)</f>
        <v>82500</v>
      </c>
      <c r="F405" s="150">
        <f t="shared" si="6"/>
        <v>56.896551724137936</v>
      </c>
    </row>
    <row r="406" spans="1:6" s="8" customFormat="1" x14ac:dyDescent="0.2">
      <c r="A406" s="145">
        <v>451</v>
      </c>
      <c r="B406" s="146" t="s">
        <v>2199</v>
      </c>
      <c r="C406" s="345">
        <v>394</v>
      </c>
      <c r="D406" s="149">
        <v>145000</v>
      </c>
      <c r="E406" s="149">
        <v>82500</v>
      </c>
      <c r="F406" s="148">
        <f t="shared" si="6"/>
        <v>56.896551724137936</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715940</v>
      </c>
      <c r="E411" s="147">
        <f>IF(E353&gt;=E301, E353-E301, 0)</f>
        <v>619191</v>
      </c>
      <c r="F411" s="150">
        <f t="shared" si="6"/>
        <v>86.486437410956228</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27573051</v>
      </c>
      <c r="E415" s="147">
        <f>E12+E301</f>
        <v>30011433</v>
      </c>
      <c r="F415" s="150">
        <f t="shared" si="6"/>
        <v>108.84335215569725</v>
      </c>
    </row>
    <row r="416" spans="1:6" s="8" customFormat="1" x14ac:dyDescent="0.2">
      <c r="A416" s="145" t="s">
        <v>1215</v>
      </c>
      <c r="B416" s="146" t="s">
        <v>1993</v>
      </c>
      <c r="C416" s="345">
        <v>404</v>
      </c>
      <c r="D416" s="147">
        <f>D292+D353</f>
        <v>27971073</v>
      </c>
      <c r="E416" s="147">
        <f>E292+E353</f>
        <v>30208297</v>
      </c>
      <c r="F416" s="150">
        <f t="shared" si="6"/>
        <v>107.99834886562986</v>
      </c>
    </row>
    <row r="417" spans="1:6" s="8" customFormat="1" x14ac:dyDescent="0.2">
      <c r="A417" s="145" t="s">
        <v>1215</v>
      </c>
      <c r="B417" s="146" t="s">
        <v>1994</v>
      </c>
      <c r="C417" s="345">
        <v>405</v>
      </c>
      <c r="D417" s="147">
        <f>IF(D415&gt;=D416,D415-D416,0)</f>
        <v>0</v>
      </c>
      <c r="E417" s="147">
        <f>IF(E415&gt;=E416,E415-E416,0)</f>
        <v>0</v>
      </c>
      <c r="F417" s="150" t="str">
        <f t="shared" si="6"/>
        <v>-</v>
      </c>
    </row>
    <row r="418" spans="1:6" s="8" customFormat="1" x14ac:dyDescent="0.2">
      <c r="A418" s="145" t="s">
        <v>1215</v>
      </c>
      <c r="B418" s="146" t="s">
        <v>1995</v>
      </c>
      <c r="C418" s="345">
        <v>406</v>
      </c>
      <c r="D418" s="147">
        <f>IF(D416&gt;=D415,D416-D415,0)</f>
        <v>398022</v>
      </c>
      <c r="E418" s="147">
        <f>IF(E416&gt;=E415,E416-E415,0)</f>
        <v>196864</v>
      </c>
      <c r="F418" s="150">
        <f t="shared" si="6"/>
        <v>49.460582580862365</v>
      </c>
    </row>
    <row r="419" spans="1:6" s="8" customFormat="1" x14ac:dyDescent="0.2">
      <c r="A419" s="160" t="s">
        <v>1592</v>
      </c>
      <c r="B419" s="151" t="s">
        <v>1996</v>
      </c>
      <c r="C419" s="345">
        <v>407</v>
      </c>
      <c r="D419" s="147">
        <f>IF(D295-D296+D412-D413&gt;=0,D295-D296+D412-D413,0)</f>
        <v>87877</v>
      </c>
      <c r="E419" s="147">
        <f>IF(E295-E296+E412-E413&gt;=0,E295-E296+E412-E413,0)</f>
        <v>0</v>
      </c>
      <c r="F419" s="150">
        <f t="shared" si="6"/>
        <v>0</v>
      </c>
    </row>
    <row r="420" spans="1:6" s="8" customFormat="1" x14ac:dyDescent="0.2">
      <c r="A420" s="160" t="s">
        <v>1592</v>
      </c>
      <c r="B420" s="146" t="s">
        <v>1997</v>
      </c>
      <c r="C420" s="345">
        <v>408</v>
      </c>
      <c r="D420" s="147">
        <f>IF(D296-D295+D413-D412&gt;=0,D296-D295+D413-D412,0)</f>
        <v>0</v>
      </c>
      <c r="E420" s="147">
        <f>IF(E296-E295+E413-E412&gt;=0,E296-E295+E413-E412,0)</f>
        <v>310145</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27573051</v>
      </c>
      <c r="E642" s="147">
        <f>E415+E423</f>
        <v>30011433</v>
      </c>
      <c r="F642" s="148">
        <f t="shared" si="10"/>
        <v>108.84335215569725</v>
      </c>
    </row>
    <row r="643" spans="1:6" s="8" customFormat="1" x14ac:dyDescent="0.2">
      <c r="A643" s="145" t="s">
        <v>1215</v>
      </c>
      <c r="B643" s="146" t="s">
        <v>1246</v>
      </c>
      <c r="C643" s="345">
        <v>630</v>
      </c>
      <c r="D643" s="147">
        <f>D416+D531</f>
        <v>27971073</v>
      </c>
      <c r="E643" s="147">
        <f>E416+E531</f>
        <v>30208297</v>
      </c>
      <c r="F643" s="148">
        <f t="shared" si="10"/>
        <v>107.99834886562986</v>
      </c>
    </row>
    <row r="644" spans="1:6" s="8" customFormat="1" x14ac:dyDescent="0.2">
      <c r="A644" s="145" t="s">
        <v>1215</v>
      </c>
      <c r="B644" s="146" t="s">
        <v>1247</v>
      </c>
      <c r="C644" s="345">
        <v>631</v>
      </c>
      <c r="D644" s="147">
        <f>IF(D642&gt;=D643,D642-D643,0)</f>
        <v>0</v>
      </c>
      <c r="E644" s="147">
        <f>IF(E642&gt;=E643,E642-E643,0)</f>
        <v>0</v>
      </c>
      <c r="F644" s="148" t="str">
        <f t="shared" si="10"/>
        <v>-</v>
      </c>
    </row>
    <row r="645" spans="1:6" s="8" customFormat="1" x14ac:dyDescent="0.2">
      <c r="A645" s="145" t="s">
        <v>1215</v>
      </c>
      <c r="B645" s="146" t="s">
        <v>1248</v>
      </c>
      <c r="C645" s="345">
        <v>632</v>
      </c>
      <c r="D645" s="147">
        <f>IF(D643&gt;=D642,D643-D642,0)</f>
        <v>398022</v>
      </c>
      <c r="E645" s="147">
        <f>IF(E643&gt;=E642,E643-E642,0)</f>
        <v>196864</v>
      </c>
      <c r="F645" s="148">
        <f t="shared" si="10"/>
        <v>49.460582580862365</v>
      </c>
    </row>
    <row r="646" spans="1:6" s="8" customFormat="1" x14ac:dyDescent="0.2">
      <c r="A646" s="160" t="s">
        <v>2741</v>
      </c>
      <c r="B646" s="146" t="s">
        <v>1249</v>
      </c>
      <c r="C646" s="345">
        <v>633</v>
      </c>
      <c r="D646" s="147">
        <f>IF(D419-D420+D640-D641&gt;=0,D419-D420+D640-D641,0)</f>
        <v>87877</v>
      </c>
      <c r="E646" s="147">
        <f>IF(E419-E420+E640-E641&gt;=0,E419-E420+E640-E641,0)</f>
        <v>0</v>
      </c>
      <c r="F646" s="148">
        <f t="shared" si="10"/>
        <v>0</v>
      </c>
    </row>
    <row r="647" spans="1:6" s="8" customFormat="1" x14ac:dyDescent="0.2">
      <c r="A647" s="160" t="s">
        <v>2742</v>
      </c>
      <c r="B647" s="146" t="s">
        <v>1250</v>
      </c>
      <c r="C647" s="345">
        <v>634</v>
      </c>
      <c r="D647" s="147">
        <f>IF(D420-D419+D641-D640&gt;=0,D420-D419+D641-D640,0)</f>
        <v>0</v>
      </c>
      <c r="E647" s="147">
        <f>IF(E420-E419+E641-E640&gt;=0,E420-E419+E641-E640,0)</f>
        <v>310145</v>
      </c>
      <c r="F647" s="148" t="str">
        <f t="shared" si="10"/>
        <v>-</v>
      </c>
    </row>
    <row r="648" spans="1:6" s="8" customFormat="1" x14ac:dyDescent="0.2">
      <c r="A648" s="145" t="s">
        <v>1215</v>
      </c>
      <c r="B648" s="146" t="s">
        <v>1251</v>
      </c>
      <c r="C648" s="345">
        <v>635</v>
      </c>
      <c r="D648" s="147">
        <f>IF(D644+D646-D645-D647&gt;=0,D644+D646-D645-D647,0)</f>
        <v>0</v>
      </c>
      <c r="E648" s="147">
        <f>IF(E644+E646-E645-E647&gt;=0,E644+E646-E645-E647,0)</f>
        <v>0</v>
      </c>
      <c r="F648" s="148" t="str">
        <f t="shared" si="10"/>
        <v>-</v>
      </c>
    </row>
    <row r="649" spans="1:6" s="8" customFormat="1" x14ac:dyDescent="0.2">
      <c r="A649" s="145" t="s">
        <v>1215</v>
      </c>
      <c r="B649" s="146" t="s">
        <v>176</v>
      </c>
      <c r="C649" s="345">
        <v>636</v>
      </c>
      <c r="D649" s="147">
        <f>IF(D645+D647-D644-D646&gt;=0,D645+D647-D644-D646,0)</f>
        <v>310145</v>
      </c>
      <c r="E649" s="147">
        <f>IF(E645+E647-E644-E646&gt;=0,E645+E647-E644-E646,0)</f>
        <v>507009</v>
      </c>
      <c r="F649" s="148">
        <f t="shared" si="10"/>
        <v>163.47482629092843</v>
      </c>
    </row>
    <row r="650" spans="1:6" s="8" customFormat="1" ht="24" x14ac:dyDescent="0.2">
      <c r="A650" s="156" t="s">
        <v>3810</v>
      </c>
      <c r="B650" s="157" t="s">
        <v>177</v>
      </c>
      <c r="C650" s="347">
        <v>637</v>
      </c>
      <c r="D650" s="158">
        <v>1864347</v>
      </c>
      <c r="E650" s="158">
        <v>1962534</v>
      </c>
      <c r="F650" s="159">
        <f t="shared" si="10"/>
        <v>105.26656250150856</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1194206</v>
      </c>
      <c r="E652" s="149">
        <f>1142982-112688</f>
        <v>1030294</v>
      </c>
      <c r="F652" s="148">
        <f t="shared" ref="F652:F677" si="11">IF(D652&lt;&gt;0,IF(E652/D652&gt;=100,"&gt;&gt;100",E652/D652*100),"-")</f>
        <v>86.274394869896824</v>
      </c>
    </row>
    <row r="653" spans="1:6" s="8" customFormat="1" x14ac:dyDescent="0.2">
      <c r="A653" s="145" t="s">
        <v>1208</v>
      </c>
      <c r="B653" s="146" t="s">
        <v>2750</v>
      </c>
      <c r="C653" s="345">
        <v>639</v>
      </c>
      <c r="D653" s="149">
        <v>5420132</v>
      </c>
      <c r="E653" s="149">
        <v>6537989</v>
      </c>
      <c r="F653" s="148">
        <f t="shared" si="11"/>
        <v>120.62416561072682</v>
      </c>
    </row>
    <row r="654" spans="1:6" s="8" customFormat="1" x14ac:dyDescent="0.2">
      <c r="A654" s="145" t="s">
        <v>1209</v>
      </c>
      <c r="B654" s="146" t="s">
        <v>3586</v>
      </c>
      <c r="C654" s="345">
        <v>640</v>
      </c>
      <c r="D654" s="149">
        <v>5584044</v>
      </c>
      <c r="E654" s="149">
        <v>6833399</v>
      </c>
      <c r="F654" s="148">
        <f t="shared" si="11"/>
        <v>122.3736596631402</v>
      </c>
    </row>
    <row r="655" spans="1:6" s="8" customFormat="1" x14ac:dyDescent="0.2">
      <c r="A655" s="145">
        <v>11</v>
      </c>
      <c r="B655" s="146" t="s">
        <v>181</v>
      </c>
      <c r="C655" s="345">
        <v>641</v>
      </c>
      <c r="D655" s="147">
        <f>+D652+D653-D654</f>
        <v>1030294</v>
      </c>
      <c r="E655" s="147">
        <f>+E652+E653-E654</f>
        <v>734884</v>
      </c>
      <c r="F655" s="150">
        <f t="shared" si="11"/>
        <v>71.327601636037869</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128</v>
      </c>
      <c r="E657" s="149">
        <v>129</v>
      </c>
      <c r="F657" s="148">
        <f t="shared" si="11"/>
        <v>100.78125</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120</v>
      </c>
      <c r="E659" s="149">
        <v>121</v>
      </c>
      <c r="F659" s="148">
        <f t="shared" si="11"/>
        <v>100.83333333333333</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v>27750</v>
      </c>
      <c r="E664" s="149">
        <v>6400</v>
      </c>
      <c r="F664" s="148">
        <f t="shared" si="11"/>
        <v>23.063063063063062</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v>16500</v>
      </c>
      <c r="E669" s="149"/>
      <c r="F669" s="148">
        <f t="shared" si="11"/>
        <v>0</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v>67000</v>
      </c>
      <c r="E679" s="149">
        <v>27780</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900655</v>
      </c>
      <c r="E698" s="149">
        <v>885499</v>
      </c>
      <c r="F698" s="148">
        <f t="shared" si="12"/>
        <v>98.317224686478184</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v>25209</v>
      </c>
      <c r="E702" s="149">
        <v>31400</v>
      </c>
      <c r="F702" s="148">
        <f>IF(D702&lt;&gt;0,IF(E702/D702&gt;=100,"&gt;&gt;100",E702/D702*100),"-")</f>
        <v>124.55868935697569</v>
      </c>
    </row>
    <row r="703" spans="1:6" s="8" customFormat="1" x14ac:dyDescent="0.2">
      <c r="A703" s="145">
        <v>32121</v>
      </c>
      <c r="B703" s="146" t="s">
        <v>3797</v>
      </c>
      <c r="C703" s="345">
        <v>689</v>
      </c>
      <c r="D703" s="149">
        <v>442679</v>
      </c>
      <c r="E703" s="149">
        <v>477403</v>
      </c>
      <c r="F703" s="148">
        <f>IF(D703&lt;&gt;0,IF(E703/D703&gt;=100,"&gt;&gt;100",E703/D703*100),"-")</f>
        <v>107.84405856162141</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c r="E705" s="149">
        <v>350</v>
      </c>
      <c r="F705" s="148" t="str">
        <f>IF(D705&lt;&gt;0,IF(E705/D705&gt;=100,"&gt;&gt;100",E705/D705*100),"-")</f>
        <v>-</v>
      </c>
    </row>
    <row r="706" spans="1:6" s="8" customFormat="1" x14ac:dyDescent="0.2">
      <c r="A706" s="145" t="s">
        <v>3798</v>
      </c>
      <c r="B706" s="146" t="s">
        <v>3799</v>
      </c>
      <c r="C706" s="345">
        <v>692</v>
      </c>
      <c r="D706" s="149">
        <v>66758</v>
      </c>
      <c r="E706" s="149">
        <v>105768</v>
      </c>
      <c r="F706" s="148">
        <f>IF(D706&lt;&gt;0,IF(E706/D706&gt;=100,"&gt;&gt;100",E706/D706*100),"-")</f>
        <v>158.43494412654664</v>
      </c>
    </row>
    <row r="707" spans="1:6" s="8" customFormat="1" x14ac:dyDescent="0.2">
      <c r="A707" s="145" t="s">
        <v>3800</v>
      </c>
      <c r="B707" s="146" t="s">
        <v>3801</v>
      </c>
      <c r="C707" s="345">
        <v>693</v>
      </c>
      <c r="D707" s="149">
        <v>704455</v>
      </c>
      <c r="E707" s="149">
        <v>99620</v>
      </c>
      <c r="F707" s="148">
        <f>IF(D707&lt;&gt;0,IF(E707/D707&gt;=100,"&gt;&gt;100",E707/D707*100),"-")</f>
        <v>14.141428480172616</v>
      </c>
    </row>
    <row r="708" spans="1:6" s="8" customFormat="1" x14ac:dyDescent="0.2">
      <c r="A708" s="145" t="s">
        <v>136</v>
      </c>
      <c r="B708" s="146" t="s">
        <v>1134</v>
      </c>
      <c r="C708" s="345">
        <v>694</v>
      </c>
      <c r="D708" s="149">
        <v>114989</v>
      </c>
      <c r="E708" s="149">
        <v>107266</v>
      </c>
      <c r="F708" s="148">
        <f>IF(D708&lt;&gt;0,IF(E708/D708&gt;=100,"&gt;&gt;100",E708/D708*100),"-")</f>
        <v>93.283705397907625</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v>12300</v>
      </c>
      <c r="E711" s="149">
        <v>11700</v>
      </c>
      <c r="F711" s="148">
        <f t="shared" si="13"/>
        <v>95.121951219512198</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v>42000</v>
      </c>
      <c r="E787" s="149"/>
      <c r="F787" s="148">
        <f t="shared" si="14"/>
        <v>0</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MIRJANA ŽIGMAN</v>
      </c>
      <c r="D995" s="293"/>
      <c r="E995" s="293"/>
    </row>
    <row r="996" spans="1:5" ht="15" customHeight="1" x14ac:dyDescent="0.2">
      <c r="A996" s="291" t="str">
        <f>IF(RefStr!H27="","Telefon za kontakt: _________________","Telefon za kontakt: " &amp; RefStr!H27)</f>
        <v>Telefon za kontakt: 3711-303</v>
      </c>
      <c r="C996" s="292"/>
    </row>
    <row r="997" spans="1:5" ht="15" customHeight="1" x14ac:dyDescent="0.2">
      <c r="A997" s="291" t="str">
        <f>IF(RefStr!H33="","Odgovorna osoba: _____________________________","Odgovorna osoba: " &amp; RefStr!H33)</f>
        <v>Odgovorna osoba: TOMISLAV BUNTAK</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249" sqref="E24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01982</v>
      </c>
      <c r="C4" s="414"/>
      <c r="D4" s="414"/>
      <c r="E4" s="415">
        <f>SUM(Skriveni!G977:G1286)</f>
        <v>148504660.88</v>
      </c>
      <c r="F4" s="416"/>
    </row>
    <row r="5" spans="1:6" ht="15" customHeight="1" x14ac:dyDescent="0.2">
      <c r="B5" s="413" t="str">
        <f>"Naziv: "&amp;IF(RefStr!B10&lt;&gt;"",RefStr!B10,"_______________________________________")</f>
        <v>Naziv: AKADEMIJA LIKOVNIH UMJETNOSTI</v>
      </c>
      <c r="C5" s="414"/>
      <c r="D5" s="414"/>
      <c r="E5" s="417" t="s">
        <v>7</v>
      </c>
      <c r="F5" s="417"/>
    </row>
    <row r="6" spans="1:6" ht="15" customHeight="1" x14ac:dyDescent="0.2">
      <c r="A6" s="24"/>
      <c r="B6" s="411" t="str">
        <f xml:space="preserve"> "Razina: " &amp; RefStr!B16 &amp; ", Razdjel: " &amp; TEXT(INT(VALUE(RefStr!B20)), "000")</f>
        <v>Razina: 11, Razdjel: 080</v>
      </c>
      <c r="C6" s="412"/>
      <c r="D6" s="412"/>
      <c r="E6" s="412"/>
      <c r="F6" s="412"/>
    </row>
    <row r="7" spans="1:6" ht="15" customHeight="1" x14ac:dyDescent="0.2">
      <c r="A7" s="24"/>
      <c r="B7" s="411" t="str">
        <f>"Djelatnost: " &amp; RefStr!B18 &amp; " " &amp; RefStr!C18</f>
        <v xml:space="preserve">Djelatnost: 8542 Visoko obrazovanje </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43133730</v>
      </c>
      <c r="E12" s="96">
        <f>E13+E74</f>
        <v>42422271</v>
      </c>
      <c r="F12" s="123">
        <f t="shared" ref="F12:F75" si="0">IF(D12&gt;0,IF(E12/D12&gt;=100,"&gt;&gt;100",E12/D12*100),"-")</f>
        <v>98.350573901213735</v>
      </c>
    </row>
    <row r="13" spans="1:6" s="3" customFormat="1" x14ac:dyDescent="0.2">
      <c r="A13" s="132">
        <v>0</v>
      </c>
      <c r="B13" s="314" t="s">
        <v>521</v>
      </c>
      <c r="C13" s="303">
        <v>2</v>
      </c>
      <c r="D13" s="97">
        <f>D14+D18+D57+D58+D62+D69</f>
        <v>39147254</v>
      </c>
      <c r="E13" s="97">
        <f>E14+E18+E57+E58+E62+E69</f>
        <v>38436025</v>
      </c>
      <c r="F13" s="124">
        <f t="shared" si="0"/>
        <v>98.183195684683284</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29760470</v>
      </c>
      <c r="E18" s="97">
        <f>E19+E25+E35+E41+E47+E51</f>
        <v>28929413</v>
      </c>
      <c r="F18" s="124">
        <f t="shared" si="0"/>
        <v>97.207513859828154</v>
      </c>
    </row>
    <row r="19" spans="1:6" s="3" customFormat="1" x14ac:dyDescent="0.2">
      <c r="A19" s="315" t="s">
        <v>362</v>
      </c>
      <c r="B19" s="314" t="s">
        <v>3928</v>
      </c>
      <c r="C19" s="303">
        <v>8</v>
      </c>
      <c r="D19" s="97">
        <f>SUM(D20:D23)-D24</f>
        <v>27190241</v>
      </c>
      <c r="E19" s="97">
        <f>SUM(E20:E23)-E24</f>
        <v>26439157</v>
      </c>
      <c r="F19" s="124">
        <f t="shared" si="0"/>
        <v>97.237670677505221</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50777528</v>
      </c>
      <c r="E21" s="94">
        <v>50630934</v>
      </c>
      <c r="F21" s="125">
        <f t="shared" si="0"/>
        <v>99.711301424519917</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23587287</v>
      </c>
      <c r="E24" s="94">
        <v>24191777</v>
      </c>
      <c r="F24" s="125">
        <f t="shared" si="0"/>
        <v>102.56277883929592</v>
      </c>
    </row>
    <row r="25" spans="1:6" s="3" customFormat="1" x14ac:dyDescent="0.2">
      <c r="A25" s="315" t="s">
        <v>1156</v>
      </c>
      <c r="B25" s="314" t="s">
        <v>1261</v>
      </c>
      <c r="C25" s="303">
        <v>14</v>
      </c>
      <c r="D25" s="97">
        <f>SUM(D26:D33)-D34</f>
        <v>1676176</v>
      </c>
      <c r="E25" s="97">
        <f>SUM(E26:E33)-E34</f>
        <v>1668412</v>
      </c>
      <c r="F25" s="124">
        <f t="shared" si="0"/>
        <v>99.536802817842513</v>
      </c>
    </row>
    <row r="26" spans="1:6" s="3" customFormat="1" x14ac:dyDescent="0.2">
      <c r="A26" s="132" t="s">
        <v>1157</v>
      </c>
      <c r="B26" s="314" t="s">
        <v>3941</v>
      </c>
      <c r="C26" s="303">
        <v>15</v>
      </c>
      <c r="D26" s="94">
        <v>6743972</v>
      </c>
      <c r="E26" s="94">
        <v>5839475</v>
      </c>
      <c r="F26" s="125">
        <f t="shared" si="0"/>
        <v>86.58806709161901</v>
      </c>
    </row>
    <row r="27" spans="1:6" s="3" customFormat="1" x14ac:dyDescent="0.2">
      <c r="A27" s="132" t="s">
        <v>1158</v>
      </c>
      <c r="B27" s="314" t="s">
        <v>3965</v>
      </c>
      <c r="C27" s="303">
        <v>16</v>
      </c>
      <c r="D27" s="94">
        <v>192960</v>
      </c>
      <c r="E27" s="94">
        <v>202901</v>
      </c>
      <c r="F27" s="125">
        <f t="shared" si="0"/>
        <v>105.15184494195688</v>
      </c>
    </row>
    <row r="28" spans="1:6" s="3" customFormat="1" x14ac:dyDescent="0.2">
      <c r="A28" s="132" t="s">
        <v>1159</v>
      </c>
      <c r="B28" s="314" t="s">
        <v>3943</v>
      </c>
      <c r="C28" s="303">
        <v>17</v>
      </c>
      <c r="D28" s="94">
        <v>704028</v>
      </c>
      <c r="E28" s="94">
        <v>668258</v>
      </c>
      <c r="F28" s="125">
        <f t="shared" si="0"/>
        <v>94.919236166743374</v>
      </c>
    </row>
    <row r="29" spans="1:6" s="3" customFormat="1" x14ac:dyDescent="0.2">
      <c r="A29" s="132" t="s">
        <v>1160</v>
      </c>
      <c r="B29" s="314" t="s">
        <v>3944</v>
      </c>
      <c r="C29" s="303">
        <v>18</v>
      </c>
      <c r="D29" s="94">
        <v>643797</v>
      </c>
      <c r="E29" s="94">
        <v>508184</v>
      </c>
      <c r="F29" s="125">
        <f t="shared" si="0"/>
        <v>78.935440829951048</v>
      </c>
    </row>
    <row r="30" spans="1:6" s="3" customFormat="1" x14ac:dyDescent="0.2">
      <c r="A30" s="132" t="s">
        <v>2449</v>
      </c>
      <c r="B30" s="314" t="s">
        <v>2450</v>
      </c>
      <c r="C30" s="303">
        <v>19</v>
      </c>
      <c r="D30" s="94">
        <v>136305</v>
      </c>
      <c r="E30" s="94">
        <v>156762</v>
      </c>
      <c r="F30" s="125">
        <f t="shared" si="0"/>
        <v>115.00825354902608</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2972128</v>
      </c>
      <c r="E32" s="94">
        <v>2975974</v>
      </c>
      <c r="F32" s="125">
        <f t="shared" si="0"/>
        <v>100.12940223301285</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9717014</v>
      </c>
      <c r="E34" s="94">
        <v>8683142</v>
      </c>
      <c r="F34" s="125">
        <f t="shared" si="0"/>
        <v>89.36018822243129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705170</v>
      </c>
      <c r="E41" s="97">
        <f>SUM(E42:E45)-E46</f>
        <v>663074</v>
      </c>
      <c r="F41" s="124">
        <f t="shared" si="0"/>
        <v>94.030375654097597</v>
      </c>
    </row>
    <row r="42" spans="1:6" s="3" customFormat="1" x14ac:dyDescent="0.2">
      <c r="A42" s="132" t="s">
        <v>2878</v>
      </c>
      <c r="B42" s="314" t="s">
        <v>2886</v>
      </c>
      <c r="C42" s="303">
        <v>31</v>
      </c>
      <c r="D42" s="94">
        <v>140063</v>
      </c>
      <c r="E42" s="94">
        <v>152387</v>
      </c>
      <c r="F42" s="125">
        <f t="shared" si="0"/>
        <v>108.79889763891964</v>
      </c>
    </row>
    <row r="43" spans="1:6" s="3" customFormat="1" x14ac:dyDescent="0.2">
      <c r="A43" s="132" t="s">
        <v>2879</v>
      </c>
      <c r="B43" s="314" t="s">
        <v>2884</v>
      </c>
      <c r="C43" s="303">
        <v>32</v>
      </c>
      <c r="D43" s="94">
        <v>498751</v>
      </c>
      <c r="E43" s="94">
        <v>498751</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v>66356</v>
      </c>
      <c r="E45" s="94">
        <v>11936</v>
      </c>
      <c r="F45" s="125">
        <f t="shared" si="0"/>
        <v>17.987823256374703</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188883</v>
      </c>
      <c r="E51" s="97">
        <f>SUM(E52:E55)-E56</f>
        <v>158770</v>
      </c>
      <c r="F51" s="124">
        <f t="shared" si="0"/>
        <v>84.057326493120073</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188883</v>
      </c>
      <c r="E53" s="94">
        <v>158770</v>
      </c>
      <c r="F53" s="125">
        <f t="shared" si="0"/>
        <v>84.057326493120073</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v>329164</v>
      </c>
      <c r="E57" s="94">
        <v>271924</v>
      </c>
      <c r="F57" s="125">
        <f t="shared" si="0"/>
        <v>82.610492034365848</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374881</v>
      </c>
      <c r="E60" s="94">
        <v>375956</v>
      </c>
      <c r="F60" s="125">
        <f t="shared" si="0"/>
        <v>100.28675766443217</v>
      </c>
    </row>
    <row r="61" spans="1:6" s="3" customFormat="1" x14ac:dyDescent="0.2">
      <c r="A61" s="132" t="s">
        <v>456</v>
      </c>
      <c r="B61" s="314" t="s">
        <v>617</v>
      </c>
      <c r="C61" s="303">
        <v>50</v>
      </c>
      <c r="D61" s="94">
        <v>374881</v>
      </c>
      <c r="E61" s="94">
        <v>375956</v>
      </c>
      <c r="F61" s="125">
        <f t="shared" si="0"/>
        <v>100.28675766443217</v>
      </c>
    </row>
    <row r="62" spans="1:6" s="3" customFormat="1" x14ac:dyDescent="0.2">
      <c r="A62" s="132" t="s">
        <v>618</v>
      </c>
      <c r="B62" s="314" t="s">
        <v>3383</v>
      </c>
      <c r="C62" s="303">
        <v>51</v>
      </c>
      <c r="D62" s="97">
        <f>SUM(D63:D68)</f>
        <v>9057620</v>
      </c>
      <c r="E62" s="97">
        <f>SUM(E63:E68)</f>
        <v>9234688</v>
      </c>
      <c r="F62" s="124">
        <f t="shared" si="0"/>
        <v>101.95490647653578</v>
      </c>
    </row>
    <row r="63" spans="1:6" s="3" customFormat="1" x14ac:dyDescent="0.2">
      <c r="A63" s="132" t="s">
        <v>619</v>
      </c>
      <c r="B63" s="314" t="s">
        <v>620</v>
      </c>
      <c r="C63" s="303">
        <v>52</v>
      </c>
      <c r="D63" s="94">
        <v>9057620</v>
      </c>
      <c r="E63" s="94">
        <v>9234688</v>
      </c>
      <c r="F63" s="125">
        <f t="shared" si="0"/>
        <v>101.95490647653578</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3986476</v>
      </c>
      <c r="E74" s="97">
        <f>E75+E84+E92+E123+E139+E151+E168+E169</f>
        <v>3986246</v>
      </c>
      <c r="F74" s="124">
        <f t="shared" si="0"/>
        <v>99.994230493297849</v>
      </c>
    </row>
    <row r="75" spans="1:6" s="3" customFormat="1" x14ac:dyDescent="0.2">
      <c r="A75" s="272" t="s">
        <v>2744</v>
      </c>
      <c r="B75" s="314" t="s">
        <v>322</v>
      </c>
      <c r="C75" s="303">
        <v>64</v>
      </c>
      <c r="D75" s="97">
        <f>+D76+D81+D82+D83</f>
        <v>1030293</v>
      </c>
      <c r="E75" s="97">
        <f>+E76+E81+E82+E83</f>
        <v>734884</v>
      </c>
      <c r="F75" s="124">
        <f t="shared" si="0"/>
        <v>71.327670866442844</v>
      </c>
    </row>
    <row r="76" spans="1:6" s="3" customFormat="1" x14ac:dyDescent="0.2">
      <c r="A76" s="132" t="s">
        <v>3429</v>
      </c>
      <c r="B76" s="317" t="s">
        <v>1885</v>
      </c>
      <c r="C76" s="303">
        <v>65</v>
      </c>
      <c r="D76" s="97">
        <f>SUM(D77:D80)</f>
        <v>1027147</v>
      </c>
      <c r="E76" s="97">
        <f>SUM(E77:E80)</f>
        <v>733961</v>
      </c>
      <c r="F76" s="124">
        <f t="shared" ref="F76:F139" si="1">IF(D76&gt;0,IF(E76/D76&gt;=100,"&gt;&gt;100",E76/D76*100),"-")</f>
        <v>71.456276462862661</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1027147</v>
      </c>
      <c r="E78" s="94">
        <v>733961</v>
      </c>
      <c r="F78" s="125">
        <f t="shared" si="1"/>
        <v>71.456276462862661</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3146</v>
      </c>
      <c r="E82" s="94">
        <v>923</v>
      </c>
      <c r="F82" s="125">
        <f t="shared" si="1"/>
        <v>29.338842975206614</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389111</v>
      </c>
      <c r="E84" s="97">
        <f>+E85+SUM(E88:E91)</f>
        <v>578833</v>
      </c>
      <c r="F84" s="124">
        <f t="shared" si="1"/>
        <v>148.75780946824941</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v>8878</v>
      </c>
      <c r="E89" s="94">
        <v>26320</v>
      </c>
      <c r="F89" s="125">
        <f t="shared" si="1"/>
        <v>296.46316738004055</v>
      </c>
    </row>
    <row r="90" spans="1:6" s="3" customFormat="1" x14ac:dyDescent="0.2">
      <c r="A90" s="132" t="s">
        <v>4176</v>
      </c>
      <c r="B90" s="317" t="s">
        <v>4177</v>
      </c>
      <c r="C90" s="303">
        <v>79</v>
      </c>
      <c r="D90" s="94">
        <v>7951</v>
      </c>
      <c r="E90" s="94">
        <v>7950</v>
      </c>
      <c r="F90" s="125">
        <f t="shared" si="1"/>
        <v>99.987422965664692</v>
      </c>
    </row>
    <row r="91" spans="1:6" s="3" customFormat="1" x14ac:dyDescent="0.2">
      <c r="A91" s="132" t="s">
        <v>4178</v>
      </c>
      <c r="B91" s="317" t="s">
        <v>4179</v>
      </c>
      <c r="C91" s="303">
        <v>80</v>
      </c>
      <c r="D91" s="94">
        <v>372282</v>
      </c>
      <c r="E91" s="94">
        <v>544563</v>
      </c>
      <c r="F91" s="125">
        <f t="shared" si="1"/>
        <v>146.2770158105952</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702725</v>
      </c>
      <c r="E151" s="97">
        <f>SUM(E152:E154)+SUM(E162:E166)-E167</f>
        <v>709995</v>
      </c>
      <c r="F151" s="124">
        <f t="shared" si="2"/>
        <v>101.03454409619694</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v>141054</v>
      </c>
      <c r="E163" s="94">
        <v>141054</v>
      </c>
      <c r="F163" s="125">
        <f t="shared" si="2"/>
        <v>100</v>
      </c>
    </row>
    <row r="164" spans="1:6" s="3" customFormat="1" x14ac:dyDescent="0.2">
      <c r="A164" s="272" t="s">
        <v>3805</v>
      </c>
      <c r="B164" s="317" t="s">
        <v>1338</v>
      </c>
      <c r="C164" s="303">
        <v>153</v>
      </c>
      <c r="D164" s="94">
        <v>304272</v>
      </c>
      <c r="E164" s="94">
        <v>317355</v>
      </c>
      <c r="F164" s="125">
        <f t="shared" si="2"/>
        <v>104.2997712572961</v>
      </c>
    </row>
    <row r="165" spans="1:6" s="3" customFormat="1" x14ac:dyDescent="0.2">
      <c r="A165" s="132" t="s">
        <v>1339</v>
      </c>
      <c r="B165" s="317" t="s">
        <v>1340</v>
      </c>
      <c r="C165" s="303">
        <v>154</v>
      </c>
      <c r="D165" s="94"/>
      <c r="E165" s="94">
        <v>21574</v>
      </c>
      <c r="F165" s="125" t="str">
        <f t="shared" si="2"/>
        <v>-</v>
      </c>
    </row>
    <row r="166" spans="1:6" s="3" customFormat="1" x14ac:dyDescent="0.2">
      <c r="A166" s="132" t="s">
        <v>4094</v>
      </c>
      <c r="B166" s="317" t="s">
        <v>486</v>
      </c>
      <c r="C166" s="303">
        <v>155</v>
      </c>
      <c r="D166" s="94">
        <v>257399</v>
      </c>
      <c r="E166" s="94">
        <v>230012</v>
      </c>
      <c r="F166" s="125">
        <f t="shared" si="2"/>
        <v>89.360098524081295</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1864347</v>
      </c>
      <c r="E169" s="97">
        <f>SUM(E170:E172)</f>
        <v>1962534</v>
      </c>
      <c r="F169" s="124">
        <f t="shared" si="2"/>
        <v>105.26656250150856</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v>1864347</v>
      </c>
      <c r="E171" s="94">
        <v>1962534</v>
      </c>
      <c r="F171" s="125">
        <f t="shared" si="2"/>
        <v>105.26656250150856</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43133730</v>
      </c>
      <c r="E173" s="97">
        <f>E174+E234</f>
        <v>42422271</v>
      </c>
      <c r="F173" s="124">
        <f t="shared" si="2"/>
        <v>98.350573901213735</v>
      </c>
    </row>
    <row r="174" spans="1:6" s="3" customFormat="1" x14ac:dyDescent="0.2">
      <c r="A174" s="272" t="s">
        <v>3813</v>
      </c>
      <c r="B174" s="314" t="s">
        <v>1145</v>
      </c>
      <c r="C174" s="303">
        <v>163</v>
      </c>
      <c r="D174" s="97">
        <f>D175+D186+D187+D203+D231</f>
        <v>2696380</v>
      </c>
      <c r="E174" s="97">
        <f>E175+E186+E187+E203+E231</f>
        <v>2716153</v>
      </c>
      <c r="F174" s="124">
        <f t="shared" si="2"/>
        <v>100.73331652066845</v>
      </c>
    </row>
    <row r="175" spans="1:6" s="3" customFormat="1" x14ac:dyDescent="0.2">
      <c r="A175" s="272" t="s">
        <v>1181</v>
      </c>
      <c r="B175" s="314" t="s">
        <v>1547</v>
      </c>
      <c r="C175" s="303">
        <v>164</v>
      </c>
      <c r="D175" s="97">
        <f>SUM(D176:D178)+SUM(D182:D185)</f>
        <v>2673617</v>
      </c>
      <c r="E175" s="97">
        <f>SUM(E176:E178)+SUM(E182:E185)</f>
        <v>2636369</v>
      </c>
      <c r="F175" s="124">
        <f t="shared" si="2"/>
        <v>98.606831120538203</v>
      </c>
    </row>
    <row r="176" spans="1:6" s="3" customFormat="1" x14ac:dyDescent="0.2">
      <c r="A176" s="272" t="s">
        <v>1182</v>
      </c>
      <c r="B176" s="314" t="s">
        <v>1183</v>
      </c>
      <c r="C176" s="303">
        <v>165</v>
      </c>
      <c r="D176" s="94"/>
      <c r="E176" s="94"/>
      <c r="F176" s="125" t="str">
        <f t="shared" si="2"/>
        <v>-</v>
      </c>
    </row>
    <row r="177" spans="1:6" s="3" customFormat="1" x14ac:dyDescent="0.2">
      <c r="A177" s="272" t="s">
        <v>1184</v>
      </c>
      <c r="B177" s="314" t="s">
        <v>1185</v>
      </c>
      <c r="C177" s="303">
        <v>166</v>
      </c>
      <c r="D177" s="94">
        <v>741601</v>
      </c>
      <c r="E177" s="94">
        <v>555463</v>
      </c>
      <c r="F177" s="125">
        <f t="shared" si="2"/>
        <v>74.900519281931935</v>
      </c>
    </row>
    <row r="178" spans="1:6" s="3" customFormat="1" x14ac:dyDescent="0.2">
      <c r="A178" s="272" t="s">
        <v>1186</v>
      </c>
      <c r="B178" s="317" t="s">
        <v>2842</v>
      </c>
      <c r="C178" s="303">
        <v>167</v>
      </c>
      <c r="D178" s="97">
        <f>SUM(D179:D181)</f>
        <v>3806</v>
      </c>
      <c r="E178" s="97">
        <f>SUM(E179:E181)</f>
        <v>292</v>
      </c>
      <c r="F178" s="124">
        <f t="shared" si="2"/>
        <v>7.6720966894377298</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3806</v>
      </c>
      <c r="E181" s="94">
        <v>292</v>
      </c>
      <c r="F181" s="125">
        <f t="shared" si="2"/>
        <v>7.6720966894377298</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1928210</v>
      </c>
      <c r="E185" s="94">
        <v>2080614</v>
      </c>
      <c r="F185" s="125">
        <f t="shared" si="2"/>
        <v>107.90391088107623</v>
      </c>
    </row>
    <row r="186" spans="1:6" s="3" customFormat="1" x14ac:dyDescent="0.2">
      <c r="A186" s="272" t="s">
        <v>3033</v>
      </c>
      <c r="B186" s="314" t="s">
        <v>3034</v>
      </c>
      <c r="C186" s="303">
        <v>175</v>
      </c>
      <c r="D186" s="94">
        <v>22763</v>
      </c>
      <c r="E186" s="94">
        <v>79784</v>
      </c>
      <c r="F186" s="125">
        <f t="shared" si="2"/>
        <v>350.49861617537232</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40437350</v>
      </c>
      <c r="E234" s="97">
        <f>+E235+E243-E247+E251+E252+E253</f>
        <v>39706118</v>
      </c>
      <c r="F234" s="124">
        <f t="shared" si="3"/>
        <v>98.191691592055363</v>
      </c>
    </row>
    <row r="235" spans="1:6" s="3" customFormat="1" x14ac:dyDescent="0.2">
      <c r="A235" s="132" t="s">
        <v>1279</v>
      </c>
      <c r="B235" s="314" t="s">
        <v>3395</v>
      </c>
      <c r="C235" s="303">
        <v>224</v>
      </c>
      <c r="D235" s="97">
        <f>D236-D239</f>
        <v>39639959</v>
      </c>
      <c r="E235" s="97">
        <f>E236-E239</f>
        <v>38928732</v>
      </c>
      <c r="F235" s="124">
        <f t="shared" si="3"/>
        <v>98.205782705274743</v>
      </c>
    </row>
    <row r="236" spans="1:6" s="3" customFormat="1" x14ac:dyDescent="0.2">
      <c r="A236" s="132" t="s">
        <v>1280</v>
      </c>
      <c r="B236" s="314" t="s">
        <v>3396</v>
      </c>
      <c r="C236" s="303">
        <v>225</v>
      </c>
      <c r="D236" s="97">
        <f>SUM(D237:D238)</f>
        <v>39639959</v>
      </c>
      <c r="E236" s="97">
        <f>SUM(E237:E238)</f>
        <v>38928732</v>
      </c>
      <c r="F236" s="124">
        <f t="shared" si="3"/>
        <v>98.205782705274743</v>
      </c>
    </row>
    <row r="237" spans="1:6" s="3" customFormat="1" x14ac:dyDescent="0.2">
      <c r="A237" s="132" t="s">
        <v>1281</v>
      </c>
      <c r="B237" s="314" t="s">
        <v>1282</v>
      </c>
      <c r="C237" s="303">
        <v>226</v>
      </c>
      <c r="D237" s="94">
        <v>32878897</v>
      </c>
      <c r="E237" s="94">
        <v>32167250</v>
      </c>
      <c r="F237" s="125">
        <f t="shared" si="3"/>
        <v>97.835550870213197</v>
      </c>
    </row>
    <row r="238" spans="1:6" s="3" customFormat="1" x14ac:dyDescent="0.2">
      <c r="A238" s="132" t="s">
        <v>1283</v>
      </c>
      <c r="B238" s="314" t="s">
        <v>1284</v>
      </c>
      <c r="C238" s="303">
        <v>227</v>
      </c>
      <c r="D238" s="94">
        <v>6761062</v>
      </c>
      <c r="E238" s="94">
        <v>6761482</v>
      </c>
      <c r="F238" s="125">
        <f t="shared" si="3"/>
        <v>100.00621204183604</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0</v>
      </c>
      <c r="E243" s="97">
        <f>SUM(E244:E246)</f>
        <v>0</v>
      </c>
      <c r="F243" s="124" t="str">
        <f t="shared" si="3"/>
        <v>-</v>
      </c>
    </row>
    <row r="244" spans="1:6" s="3" customFormat="1" x14ac:dyDescent="0.2">
      <c r="A244" s="132" t="s">
        <v>2861</v>
      </c>
      <c r="B244" s="314" t="s">
        <v>4121</v>
      </c>
      <c r="C244" s="303">
        <v>233</v>
      </c>
      <c r="D244" s="94"/>
      <c r="E244" s="94"/>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310145</v>
      </c>
      <c r="E247" s="97">
        <f>SUM(E248:E250)</f>
        <v>507009</v>
      </c>
      <c r="F247" s="124">
        <f t="shared" si="3"/>
        <v>163.47482629092843</v>
      </c>
    </row>
    <row r="248" spans="1:6" s="3" customFormat="1" x14ac:dyDescent="0.2">
      <c r="A248" s="132" t="s">
        <v>2927</v>
      </c>
      <c r="B248" s="314" t="s">
        <v>2807</v>
      </c>
      <c r="C248" s="303">
        <v>237</v>
      </c>
      <c r="D248" s="94">
        <v>310145</v>
      </c>
      <c r="E248" s="94">
        <v>507009</v>
      </c>
      <c r="F248" s="125">
        <f t="shared" si="3"/>
        <v>163.47482629092843</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1107536</v>
      </c>
      <c r="E251" s="94">
        <v>1284395</v>
      </c>
      <c r="F251" s="125">
        <f t="shared" si="3"/>
        <v>115.96869085971019</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1028831</v>
      </c>
      <c r="F255" s="124" t="str">
        <f t="shared" si="3"/>
        <v>-</v>
      </c>
    </row>
    <row r="256" spans="1:6" s="3" customFormat="1" x14ac:dyDescent="0.2">
      <c r="A256" s="319" t="s">
        <v>302</v>
      </c>
      <c r="B256" s="320" t="s">
        <v>303</v>
      </c>
      <c r="C256" s="306">
        <v>245</v>
      </c>
      <c r="D256" s="95"/>
      <c r="E256" s="95">
        <v>1028831</v>
      </c>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358273</v>
      </c>
      <c r="E260" s="94">
        <v>431054</v>
      </c>
      <c r="F260" s="125">
        <f t="shared" si="4"/>
        <v>120.31439712174794</v>
      </c>
    </row>
    <row r="261" spans="1:6" s="3" customFormat="1" x14ac:dyDescent="0.2">
      <c r="A261" s="132" t="s">
        <v>3171</v>
      </c>
      <c r="B261" s="314" t="s">
        <v>3173</v>
      </c>
      <c r="C261" s="303">
        <v>249</v>
      </c>
      <c r="D261" s="94">
        <v>344452</v>
      </c>
      <c r="E261" s="94">
        <v>278941</v>
      </c>
      <c r="F261" s="125">
        <f t="shared" si="4"/>
        <v>80.981094608247304</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1932016</v>
      </c>
      <c r="E287" s="94">
        <v>2636369</v>
      </c>
      <c r="F287" s="125">
        <f t="shared" si="4"/>
        <v>136.45689269654082</v>
      </c>
    </row>
    <row r="288" spans="1:6" s="3" customFormat="1" x14ac:dyDescent="0.2">
      <c r="A288" s="132" t="s">
        <v>3177</v>
      </c>
      <c r="B288" s="314" t="s">
        <v>3274</v>
      </c>
      <c r="C288" s="303">
        <v>276</v>
      </c>
      <c r="D288" s="94">
        <v>741601</v>
      </c>
      <c r="E288" s="94"/>
      <c r="F288" s="125">
        <f t="shared" si="4"/>
        <v>0</v>
      </c>
    </row>
    <row r="289" spans="1:6" s="3" customFormat="1" x14ac:dyDescent="0.2">
      <c r="A289" s="132" t="s">
        <v>3275</v>
      </c>
      <c r="B289" s="314" t="s">
        <v>3276</v>
      </c>
      <c r="C289" s="303">
        <v>277</v>
      </c>
      <c r="D289" s="94"/>
      <c r="E289" s="94">
        <v>79784</v>
      </c>
      <c r="F289" s="125" t="str">
        <f t="shared" si="4"/>
        <v>-</v>
      </c>
    </row>
    <row r="290" spans="1:6" s="3" customFormat="1" x14ac:dyDescent="0.2">
      <c r="A290" s="132" t="s">
        <v>3275</v>
      </c>
      <c r="B290" s="314" t="s">
        <v>3277</v>
      </c>
      <c r="C290" s="303">
        <v>278</v>
      </c>
      <c r="D290" s="94">
        <v>22763</v>
      </c>
      <c r="E290" s="94"/>
      <c r="F290" s="125">
        <f t="shared" si="4"/>
        <v>0</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MIRJANA ŽIGMAN</v>
      </c>
      <c r="B325" s="291"/>
      <c r="D325" s="293"/>
      <c r="E325" s="293"/>
      <c r="F325" s="291"/>
      <c r="G325" s="307"/>
    </row>
    <row r="326" spans="1:7" s="292" customFormat="1" ht="15" customHeight="1" x14ac:dyDescent="0.2">
      <c r="A326" s="291" t="str">
        <f>IF(RefStr!H27="","Telefon za kontakt: _________________","Telefon za kontakt: " &amp; RefStr!H27)</f>
        <v>Telefon za kontakt: 3711-303</v>
      </c>
      <c r="B326" s="291"/>
      <c r="F326" s="291"/>
      <c r="G326" s="307"/>
    </row>
    <row r="327" spans="1:7" s="292" customFormat="1" ht="15" customHeight="1" x14ac:dyDescent="0.2">
      <c r="A327" s="291" t="str">
        <f>IF(RefStr!H33="","Odgovorna osoba: _____________________________","Odgovorna osoba: " &amp; RefStr!H33)</f>
        <v>Odgovorna osoba: TOMISLAV BUNTAK</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35" sqref="E13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01982</v>
      </c>
      <c r="C4" s="414"/>
      <c r="D4" s="414"/>
      <c r="E4" s="415">
        <f>SUM(Skriveni!G1287:G1423)</f>
        <v>42744186.494999997</v>
      </c>
      <c r="F4" s="416"/>
    </row>
    <row r="5" spans="1:6" ht="15" customHeight="1" x14ac:dyDescent="0.2">
      <c r="B5" s="413" t="str">
        <f>"Naziv: "&amp;IF(RefStr!B10&lt;&gt;"",RefStr!B10,"_______________________________________")</f>
        <v>Naziv: AKADEMIJA LIKOVNIH UMJETNOSTI</v>
      </c>
      <c r="C5" s="414"/>
      <c r="D5" s="414"/>
      <c r="E5" s="417" t="s">
        <v>7</v>
      </c>
      <c r="F5" s="417"/>
    </row>
    <row r="6" spans="1:6" ht="15" customHeight="1" x14ac:dyDescent="0.2">
      <c r="A6" s="24"/>
      <c r="B6" s="411" t="str">
        <f xml:space="preserve"> "Razina: " &amp; RefStr!B16 &amp; ", Razdjel: " &amp; TEXT(INT(VALUE(RefStr!B20)), "000")</f>
        <v>Razina: 11, Razdjel: 080</v>
      </c>
      <c r="C6" s="412"/>
      <c r="D6" s="412"/>
      <c r="E6" s="412"/>
      <c r="F6" s="412"/>
    </row>
    <row r="7" spans="1:6" ht="15" customHeight="1" x14ac:dyDescent="0.2">
      <c r="A7" s="24"/>
      <c r="B7" s="411" t="str">
        <f>"Djelatnost: " &amp; RefStr!B18 &amp; " " &amp; RefStr!C18</f>
        <v xml:space="preserve">Djelatnost: 8542 Visoko obrazovanje </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27971073</v>
      </c>
      <c r="E121" s="97">
        <f>E122+E125+E128+E129+SUM(E132:E135)</f>
        <v>30208297</v>
      </c>
      <c r="F121" s="125">
        <f t="shared" si="1"/>
        <v>107.99834886562986</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27659073</v>
      </c>
      <c r="E129" s="97">
        <f>SUM(E130:E131)</f>
        <v>29825897</v>
      </c>
      <c r="F129" s="125">
        <f t="shared" si="1"/>
        <v>107.83404418506723</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v>27659073</v>
      </c>
      <c r="E131" s="94">
        <v>29825897</v>
      </c>
      <c r="F131" s="125">
        <f t="shared" si="1"/>
        <v>107.83404418506723</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v>312000</v>
      </c>
      <c r="E134" s="94">
        <v>382400</v>
      </c>
      <c r="F134" s="125">
        <f t="shared" si="1"/>
        <v>122.56410256410257</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27971073</v>
      </c>
      <c r="E148" s="107">
        <f>E12+E29+E35+E42+E82+E89+E96+E114+E121+E136</f>
        <v>30208297</v>
      </c>
      <c r="F148" s="126">
        <f t="shared" si="2"/>
        <v>107.99834886562986</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MIRJANA ŽIGMAN</v>
      </c>
      <c r="B151" s="291"/>
      <c r="D151" s="293"/>
      <c r="E151" s="293"/>
      <c r="F151" s="291"/>
      <c r="G151" s="307"/>
    </row>
    <row r="152" spans="1:7" s="292" customFormat="1" ht="15" customHeight="1" x14ac:dyDescent="0.2">
      <c r="A152" s="291" t="str">
        <f>IF(RefStr!H27="","Telefon za kontakt: _________________","Telefon za kontakt: " &amp; RefStr!H27)</f>
        <v>Telefon za kontakt: 3711-303</v>
      </c>
      <c r="B152" s="291"/>
      <c r="E152" s="291"/>
      <c r="F152" s="291"/>
      <c r="G152" s="307"/>
    </row>
    <row r="153" spans="1:7" s="292" customFormat="1" ht="15" customHeight="1" x14ac:dyDescent="0.2">
      <c r="A153" s="291" t="str">
        <f>IF(RefStr!H33="","Odgovorna osoba: _____________________________","Odgovorna osoba: " &amp; RefStr!H33)</f>
        <v>Odgovorna osoba: TOMISLAV BUNTAK</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D37" sqref="D3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01982</v>
      </c>
      <c r="C4" s="450"/>
      <c r="D4" s="415">
        <f>SUM(Skriveni!G1424:G1467)</f>
        <v>312.79499999999996</v>
      </c>
      <c r="E4" s="416"/>
    </row>
    <row r="5" spans="1:6" ht="15" customHeight="1" x14ac:dyDescent="0.2">
      <c r="B5" s="413" t="str">
        <f>"Naziv: "&amp;IF(RefStr!B10&lt;&gt;"",RefStr!B10,"_______________________________________")</f>
        <v>Naziv: AKADEMIJA LIKOVNIH UMJETNOSTI</v>
      </c>
      <c r="C5" s="450"/>
      <c r="D5" s="417" t="s">
        <v>7</v>
      </c>
      <c r="E5" s="417"/>
    </row>
    <row r="6" spans="1:6" ht="15" customHeight="1" x14ac:dyDescent="0.2">
      <c r="A6" s="24"/>
      <c r="B6" s="411" t="str">
        <f xml:space="preserve"> "Razina: " &amp; RefStr!B16 &amp; ", Razdjel: " &amp; TEXT(INT(VALUE(RefStr!B20)), "000")</f>
        <v>Razina: 11, Razdjel: 080</v>
      </c>
      <c r="C6" s="412"/>
      <c r="D6" s="412"/>
      <c r="E6" s="412"/>
      <c r="F6" s="412"/>
    </row>
    <row r="7" spans="1:6" ht="15" customHeight="1" x14ac:dyDescent="0.2">
      <c r="A7" s="24"/>
      <c r="B7" s="411" t="str">
        <f>"Djelatnost: " &amp; RefStr!B18 &amp; " " &amp; RefStr!C18</f>
        <v xml:space="preserve">Djelatnost: 8542 Visoko obrazovanje </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4965</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4965</v>
      </c>
      <c r="E29" s="134">
        <f>E30+E37</f>
        <v>0</v>
      </c>
    </row>
    <row r="30" spans="1:5" s="3" customFormat="1" ht="14.1" customHeight="1" x14ac:dyDescent="0.2">
      <c r="A30" s="301" t="s">
        <v>1215</v>
      </c>
      <c r="B30" s="302" t="s">
        <v>3068</v>
      </c>
      <c r="C30" s="303">
        <v>19</v>
      </c>
      <c r="D30" s="97">
        <f>SUM(D31:D36)</f>
        <v>4965</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v>4965</v>
      </c>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MIRJANA ŽIGMAN</v>
      </c>
      <c r="B59" s="291"/>
      <c r="D59" s="293"/>
      <c r="E59" s="293"/>
      <c r="F59" s="291"/>
      <c r="G59" s="307"/>
    </row>
    <row r="60" spans="1:7" s="292" customFormat="1" ht="15" customHeight="1" x14ac:dyDescent="0.2">
      <c r="A60" s="291" t="str">
        <f>IF(RefStr!H27="","Telefon za kontakt: _________________","Telefon za kontakt: " &amp; RefStr!H27)</f>
        <v>Telefon za kontakt: 3711-303</v>
      </c>
      <c r="B60" s="291"/>
      <c r="F60" s="291"/>
      <c r="G60" s="307"/>
    </row>
    <row r="61" spans="1:7" s="292" customFormat="1" ht="15" customHeight="1" x14ac:dyDescent="0.2">
      <c r="A61" s="291" t="str">
        <f>IF(RefStr!H33="","Odgovorna osoba: _____________________________","Odgovorna osoba: " &amp; RefStr!H33)</f>
        <v>Odgovorna osoba: TOMISLAV BUNTAK</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92" sqref="D9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01982</v>
      </c>
      <c r="C4" s="415">
        <f>SUM(Skriveni!G1468:G1561)</f>
        <v>3603600.125</v>
      </c>
      <c r="D4" s="416"/>
    </row>
    <row r="5" spans="1:5" s="23" customFormat="1" ht="15" customHeight="1" x14ac:dyDescent="0.2">
      <c r="B5" s="98" t="str">
        <f>"Naziv: "&amp;IF(RefStr!B10&lt;&gt;"",RefStr!B10,"_______________________________________")</f>
        <v>Naziv: AKADEMIJA LIKOVNIH UMJETNOSTI</v>
      </c>
      <c r="C5" s="417" t="s">
        <v>7</v>
      </c>
      <c r="D5" s="417"/>
    </row>
    <row r="6" spans="1:5" s="23" customFormat="1" ht="15" customHeight="1" x14ac:dyDescent="0.2">
      <c r="A6" s="24"/>
      <c r="B6" s="411" t="str">
        <f xml:space="preserve"> "Razina: " &amp; RefStr!B16 &amp; ", Razdjel: " &amp; TEXT(INT(VALUE(RefStr!B20)), "000")</f>
        <v>Razina: 11, Razdjel: 080</v>
      </c>
      <c r="C6" s="457"/>
      <c r="D6" s="457"/>
      <c r="E6" s="285"/>
    </row>
    <row r="7" spans="1:5" s="23" customFormat="1" ht="15" customHeight="1" x14ac:dyDescent="0.2">
      <c r="A7" s="24"/>
      <c r="B7" s="411" t="str">
        <f>"Djelatnost: " &amp; RefStr!B18 &amp; " " &amp; RefStr!C18</f>
        <v xml:space="preserve">Djelatnost: 8542 Visoko obrazovanje </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2696380</v>
      </c>
    </row>
    <row r="13" spans="1:5" s="2" customFormat="1" x14ac:dyDescent="0.2">
      <c r="A13" s="270"/>
      <c r="B13" s="271" t="s">
        <v>2062</v>
      </c>
      <c r="C13" s="264">
        <v>2</v>
      </c>
      <c r="D13" s="140">
        <f>D14+D15+D23+D24</f>
        <v>38496175</v>
      </c>
    </row>
    <row r="14" spans="1:5" s="2" customFormat="1" x14ac:dyDescent="0.2">
      <c r="A14" s="270"/>
      <c r="B14" s="271" t="s">
        <v>4041</v>
      </c>
      <c r="C14" s="264">
        <v>3</v>
      </c>
      <c r="D14" s="141"/>
    </row>
    <row r="15" spans="1:5" s="2" customFormat="1" x14ac:dyDescent="0.2">
      <c r="A15" s="270" t="s">
        <v>1181</v>
      </c>
      <c r="B15" s="271" t="s">
        <v>3078</v>
      </c>
      <c r="C15" s="264">
        <v>4</v>
      </c>
      <c r="D15" s="140">
        <f>SUM(D16:D22)</f>
        <v>37882570</v>
      </c>
    </row>
    <row r="16" spans="1:5" s="2" customFormat="1" x14ac:dyDescent="0.2">
      <c r="A16" s="272" t="s">
        <v>1182</v>
      </c>
      <c r="B16" s="273" t="s">
        <v>1183</v>
      </c>
      <c r="C16" s="264">
        <v>5</v>
      </c>
      <c r="D16" s="141">
        <v>23854855</v>
      </c>
    </row>
    <row r="17" spans="1:4" s="2" customFormat="1" x14ac:dyDescent="0.2">
      <c r="A17" s="272" t="s">
        <v>1184</v>
      </c>
      <c r="B17" s="273" t="s">
        <v>1185</v>
      </c>
      <c r="C17" s="264">
        <v>6</v>
      </c>
      <c r="D17" s="141">
        <v>5892697</v>
      </c>
    </row>
    <row r="18" spans="1:4" s="2" customFormat="1" x14ac:dyDescent="0.2">
      <c r="A18" s="272" t="s">
        <v>1186</v>
      </c>
      <c r="B18" s="273" t="s">
        <v>1187</v>
      </c>
      <c r="C18" s="264">
        <v>7</v>
      </c>
      <c r="D18" s="141">
        <v>22149</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v>4873</v>
      </c>
    </row>
    <row r="22" spans="1:4" s="2" customFormat="1" x14ac:dyDescent="0.2">
      <c r="A22" s="272" t="s">
        <v>1193</v>
      </c>
      <c r="B22" s="273" t="s">
        <v>3032</v>
      </c>
      <c r="C22" s="264">
        <v>11</v>
      </c>
      <c r="D22" s="141">
        <v>8107996</v>
      </c>
    </row>
    <row r="23" spans="1:4" s="2" customFormat="1" x14ac:dyDescent="0.2">
      <c r="A23" s="270" t="s">
        <v>3033</v>
      </c>
      <c r="B23" s="271" t="s">
        <v>3034</v>
      </c>
      <c r="C23" s="264">
        <v>12</v>
      </c>
      <c r="D23" s="141">
        <v>613605</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38476402</v>
      </c>
    </row>
    <row r="31" spans="1:4" s="2" customFormat="1" x14ac:dyDescent="0.2">
      <c r="A31" s="272"/>
      <c r="B31" s="271" t="s">
        <v>4041</v>
      </c>
      <c r="C31" s="264">
        <v>20</v>
      </c>
      <c r="D31" s="141"/>
    </row>
    <row r="32" spans="1:4" s="2" customFormat="1" x14ac:dyDescent="0.2">
      <c r="A32" s="270" t="s">
        <v>1181</v>
      </c>
      <c r="B32" s="271" t="s">
        <v>3081</v>
      </c>
      <c r="C32" s="264">
        <v>21</v>
      </c>
      <c r="D32" s="140">
        <f>SUM(D33:D39)</f>
        <v>37919818</v>
      </c>
    </row>
    <row r="33" spans="1:4" s="2" customFormat="1" x14ac:dyDescent="0.2">
      <c r="A33" s="272" t="s">
        <v>1182</v>
      </c>
      <c r="B33" s="273" t="s">
        <v>1183</v>
      </c>
      <c r="C33" s="264">
        <v>22</v>
      </c>
      <c r="D33" s="141">
        <v>23854855</v>
      </c>
    </row>
    <row r="34" spans="1:4" s="2" customFormat="1" x14ac:dyDescent="0.2">
      <c r="A34" s="272" t="s">
        <v>1184</v>
      </c>
      <c r="B34" s="273" t="s">
        <v>1185</v>
      </c>
      <c r="C34" s="264">
        <v>23</v>
      </c>
      <c r="D34" s="141">
        <v>6078835</v>
      </c>
    </row>
    <row r="35" spans="1:4" s="2" customFormat="1" x14ac:dyDescent="0.2">
      <c r="A35" s="272" t="s">
        <v>1186</v>
      </c>
      <c r="B35" s="273" t="s">
        <v>1187</v>
      </c>
      <c r="C35" s="264">
        <v>24</v>
      </c>
      <c r="D35" s="141">
        <v>25663</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v>4873</v>
      </c>
    </row>
    <row r="39" spans="1:4" s="2" customFormat="1" x14ac:dyDescent="0.2">
      <c r="A39" s="272" t="s">
        <v>1193</v>
      </c>
      <c r="B39" s="273" t="s">
        <v>3032</v>
      </c>
      <c r="C39" s="264">
        <v>28</v>
      </c>
      <c r="D39" s="141">
        <v>7955592</v>
      </c>
    </row>
    <row r="40" spans="1:4" s="2" customFormat="1" x14ac:dyDescent="0.2">
      <c r="A40" s="275" t="s">
        <v>3033</v>
      </c>
      <c r="B40" s="271" t="s">
        <v>3034</v>
      </c>
      <c r="C40" s="264">
        <v>29</v>
      </c>
      <c r="D40" s="141">
        <v>556584</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2716153</v>
      </c>
    </row>
    <row r="48" spans="1:4" s="2" customFormat="1" x14ac:dyDescent="0.2">
      <c r="A48" s="278"/>
      <c r="B48" s="271" t="s">
        <v>3084</v>
      </c>
      <c r="C48" s="264">
        <v>37</v>
      </c>
      <c r="D48" s="140">
        <f>D49+D54+D90+D95</f>
        <v>2716153</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2636369</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555463</v>
      </c>
    </row>
    <row r="61" spans="1:4" s="2" customFormat="1" x14ac:dyDescent="0.2">
      <c r="A61" s="272"/>
      <c r="B61" s="273" t="s">
        <v>1568</v>
      </c>
      <c r="C61" s="264">
        <v>50</v>
      </c>
      <c r="D61" s="141">
        <v>555463</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292</v>
      </c>
    </row>
    <row r="66" spans="1:4" s="2" customFormat="1" x14ac:dyDescent="0.2">
      <c r="A66" s="276"/>
      <c r="B66" s="273" t="s">
        <v>1568</v>
      </c>
      <c r="C66" s="264">
        <v>55</v>
      </c>
      <c r="D66" s="141">
        <v>292</v>
      </c>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2080614</v>
      </c>
    </row>
    <row r="86" spans="1:4" s="2" customFormat="1" x14ac:dyDescent="0.2">
      <c r="A86" s="270"/>
      <c r="B86" s="273" t="s">
        <v>1568</v>
      </c>
      <c r="C86" s="264">
        <v>75</v>
      </c>
      <c r="D86" s="141">
        <v>2080614</v>
      </c>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79784</v>
      </c>
    </row>
    <row r="91" spans="1:4" s="2" customFormat="1" x14ac:dyDescent="0.2">
      <c r="A91" s="270"/>
      <c r="B91" s="273" t="s">
        <v>1568</v>
      </c>
      <c r="C91" s="264">
        <v>80</v>
      </c>
      <c r="D91" s="141">
        <v>79784</v>
      </c>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0</v>
      </c>
    </row>
    <row r="102" spans="1:5" s="2" customFormat="1" x14ac:dyDescent="0.2">
      <c r="A102" s="272"/>
      <c r="B102" s="280" t="s">
        <v>4041</v>
      </c>
      <c r="C102" s="264">
        <v>91</v>
      </c>
      <c r="D102" s="141"/>
    </row>
    <row r="103" spans="1:5" s="2" customFormat="1" x14ac:dyDescent="0.2">
      <c r="A103" s="272" t="s">
        <v>1181</v>
      </c>
      <c r="B103" s="280" t="s">
        <v>1365</v>
      </c>
      <c r="C103" s="264">
        <v>92</v>
      </c>
      <c r="D103" s="141"/>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MIRJANA ŽIGMAN</v>
      </c>
      <c r="B109" s="291"/>
      <c r="C109" s="293"/>
      <c r="D109" s="293"/>
      <c r="E109" s="291"/>
    </row>
    <row r="110" spans="1:5" s="292" customFormat="1" ht="15" customHeight="1" x14ac:dyDescent="0.2">
      <c r="A110" s="291" t="str">
        <f>IF(RefStr!H27="","Telefon za kontakt: _________________","Telefon za kontakt: " &amp; RefStr!H27)</f>
        <v>Telefon za kontakt: 3711-303</v>
      </c>
      <c r="B110" s="291"/>
      <c r="E110" s="291"/>
    </row>
    <row r="111" spans="1:5" s="292" customFormat="1" ht="15" customHeight="1" x14ac:dyDescent="0.2">
      <c r="A111" s="291" t="str">
        <f>IF(RefStr!H33="","Odgovorna osoba: _____________________________","Odgovorna osoba: " &amp; RefStr!H33)</f>
        <v>Odgovorna osoba: TOMISLAV BUNTAK</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14" activePane="bottomLeft" state="frozen"/>
      <selection pane="bottomLeft" activeCell="C213" sqref="C213"/>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11</v>
      </c>
      <c r="J3" s="243" t="str">
        <f>RefStr!B25</f>
        <v>DA</v>
      </c>
      <c r="K3" s="239" t="str">
        <f>RefStr!B29</f>
        <v>DA</v>
      </c>
      <c r="L3" s="239" t="str">
        <f>RefStr!B31</f>
        <v>DA</v>
      </c>
      <c r="M3" s="239" t="str">
        <f>RefStr!B27</f>
        <v>DA</v>
      </c>
      <c r="N3" s="239" t="str">
        <f>RefStr!B33</f>
        <v>DA</v>
      </c>
      <c r="O3" s="239">
        <f>RefStr!B6</f>
        <v>1982</v>
      </c>
      <c r="P3" s="239">
        <f>RefStr!B20</f>
        <v>80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1</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Provjera</v>
      </c>
      <c r="C213" s="176" t="s">
        <v>930</v>
      </c>
      <c r="E213" s="237">
        <v>0</v>
      </c>
      <c r="F213" s="237">
        <f t="shared" si="14"/>
        <v>1</v>
      </c>
      <c r="L213" s="235">
        <f>IF(AND(PRRAS!D270&gt;0,PRRAS!D799=0),1,0)</f>
        <v>0</v>
      </c>
      <c r="M213" s="235">
        <f>IF(AND(PRRAS!E270&gt;0,PRRAS!E799=0),1,0)</f>
        <v>1</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Ivan</cp:lastModifiedBy>
  <cp:lastPrinted>2019-01-31T09:28:43Z</cp:lastPrinted>
  <dcterms:created xsi:type="dcterms:W3CDTF">2001-11-21T09:32:18Z</dcterms:created>
  <dcterms:modified xsi:type="dcterms:W3CDTF">2019-01-31T09:29:27Z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